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2"/>
  </bookViews>
  <sheets>
    <sheet name="Колонна" sheetId="1" r:id="rId1"/>
    <sheet name="Пролет" sheetId="3" r:id="rId2"/>
    <sheet name="Прайс" sheetId="2" r:id="rId3"/>
  </sheets>
  <calcPr calcId="124519"/>
</workbook>
</file>

<file path=xl/calcChain.xml><?xml version="1.0" encoding="utf-8"?>
<calcChain xmlns="http://schemas.openxmlformats.org/spreadsheetml/2006/main">
  <c r="A15" i="3"/>
  <c r="M11"/>
  <c r="L11"/>
  <c r="K11"/>
  <c r="J11"/>
  <c r="I11"/>
  <c r="H11"/>
  <c r="G11"/>
  <c r="F11"/>
  <c r="E11"/>
  <c r="D11"/>
  <c r="F7"/>
  <c r="E7"/>
  <c r="I7"/>
  <c r="L12" s="1"/>
  <c r="H7"/>
  <c r="F37" i="1"/>
  <c r="F36"/>
  <c r="F35"/>
  <c r="F34"/>
  <c r="D34"/>
  <c r="E34" s="1"/>
  <c r="J7" i="3" l="1"/>
  <c r="M12" s="1"/>
  <c r="B12"/>
  <c r="D13"/>
  <c r="E13" s="1"/>
  <c r="F13"/>
  <c r="H13"/>
  <c r="I13" s="1"/>
  <c r="J13"/>
  <c r="K13" s="1"/>
  <c r="L13"/>
  <c r="M13" s="1"/>
  <c r="B13"/>
  <c r="C13" s="1"/>
  <c r="D12"/>
  <c r="E12" s="1"/>
  <c r="F12"/>
  <c r="G12" s="1"/>
  <c r="H12"/>
  <c r="I12" s="1"/>
  <c r="J12"/>
  <c r="K12" s="1"/>
  <c r="E6" i="1"/>
  <c r="G63" i="2"/>
  <c r="F63"/>
  <c r="G62"/>
  <c r="F62"/>
  <c r="F58"/>
  <c r="F55"/>
  <c r="G53"/>
  <c r="G52"/>
  <c r="F52"/>
  <c r="F48"/>
  <c r="F45"/>
  <c r="G43"/>
  <c r="G42"/>
  <c r="F42"/>
  <c r="F39"/>
  <c r="G37"/>
  <c r="G36"/>
  <c r="F36"/>
  <c r="F32"/>
  <c r="G30"/>
  <c r="G29"/>
  <c r="F29"/>
  <c r="G26"/>
  <c r="G25"/>
  <c r="F25"/>
  <c r="F21"/>
  <c r="G19"/>
  <c r="G18"/>
  <c r="F18"/>
  <c r="G13" i="3" l="1"/>
  <c r="C12"/>
  <c r="F57" i="1"/>
  <c r="D57"/>
  <c r="C66"/>
  <c r="D66"/>
  <c r="C54"/>
  <c r="C57"/>
  <c r="D54"/>
  <c r="C69"/>
  <c r="D69"/>
  <c r="E54"/>
  <c r="E57"/>
  <c r="F54"/>
  <c r="E69"/>
  <c r="G34"/>
  <c r="G46"/>
  <c r="C43"/>
  <c r="D43"/>
  <c r="D46"/>
  <c r="F43"/>
  <c r="G43"/>
  <c r="F66"/>
  <c r="F69"/>
  <c r="G66"/>
  <c r="G69"/>
  <c r="H66"/>
  <c r="H69"/>
  <c r="H43"/>
  <c r="H46"/>
  <c r="C46"/>
  <c r="E43"/>
  <c r="E46"/>
  <c r="F46"/>
  <c r="E66"/>
  <c r="F6"/>
  <c r="F24" l="1"/>
  <c r="F27"/>
  <c r="E24"/>
  <c r="D24"/>
  <c r="C24"/>
  <c r="E27"/>
  <c r="D27"/>
  <c r="C27"/>
  <c r="F13"/>
  <c r="E13"/>
  <c r="D13"/>
  <c r="C13"/>
  <c r="E16"/>
  <c r="D16"/>
  <c r="C16"/>
  <c r="F16"/>
</calcChain>
</file>

<file path=xl/sharedStrings.xml><?xml version="1.0" encoding="utf-8"?>
<sst xmlns="http://schemas.openxmlformats.org/spreadsheetml/2006/main" count="236" uniqueCount="157">
  <si>
    <t>ЕГ</t>
  </si>
  <si>
    <t>ЕУ</t>
  </si>
  <si>
    <t>УКРТ60</t>
  </si>
  <si>
    <t>Ф40</t>
  </si>
  <si>
    <t>ФТ40</t>
  </si>
  <si>
    <t>Ф100</t>
  </si>
  <si>
    <t>ФТ100</t>
  </si>
  <si>
    <t>ЕЛ</t>
  </si>
  <si>
    <t>ЕЛТ</t>
  </si>
  <si>
    <t>УГЛ</t>
  </si>
  <si>
    <t>Количество кирпича на один ряд, шт.</t>
  </si>
  <si>
    <t>Высота шва, мм</t>
  </si>
  <si>
    <t>Высота кирпича, мм</t>
  </si>
  <si>
    <t>Высота колонны с учетом шва, м</t>
  </si>
  <si>
    <t>Количество кирпича на колонну, шт.</t>
  </si>
  <si>
    <t>380×380</t>
  </si>
  <si>
    <t>КИРПИЧ ОБЛИЦОВОЧНЫЙ</t>
  </si>
  <si>
    <t>изготавливается из экологически чистого сырья</t>
  </si>
  <si>
    <t xml:space="preserve">по прогрессивной технологии методом полусухого гиперпрессования </t>
  </si>
  <si>
    <t xml:space="preserve">       Марка по  ДСТУ  БВ.2.7-7-94   СКО-Л-200/2183/50     </t>
  </si>
  <si>
    <t>ФЛП "Никитин"  96540 Украина, АР Крым, Сакский р-он, с.Охотниково</t>
  </si>
  <si>
    <t>р/с 2600622108 в отделение №6 г.Саки ВАТ АБ "Укргазбанк" МФО 324797 инн. 2523413175</t>
  </si>
  <si>
    <t xml:space="preserve">м.т. +38 050 943 59 10   +38 097 407 55 04   т./ф. 8(06563)2-20-00; </t>
  </si>
  <si>
    <t xml:space="preserve"> www.kirpich.crimea.ua;    E-mail:   krim_kirpich@mail.ru </t>
  </si>
  <si>
    <t>Стоимость облицовочного кирпича и плитки</t>
  </si>
  <si>
    <t>цвет</t>
  </si>
  <si>
    <t xml:space="preserve">Цена за 1грн./шт., </t>
  </si>
  <si>
    <t>№</t>
  </si>
  <si>
    <t>Вид</t>
  </si>
  <si>
    <t>Арт.</t>
  </si>
  <si>
    <t>Наименование</t>
  </si>
  <si>
    <t>Размер</t>
  </si>
  <si>
    <t>Вес 1 шт. кг.</t>
  </si>
  <si>
    <t>кол-во в 1 м², шт.</t>
  </si>
  <si>
    <t>желт.-горч. красн., черн.</t>
  </si>
  <si>
    <t>сл. кость, св.желт., шоколад</t>
  </si>
  <si>
    <t>Вес пачки, тон.</t>
  </si>
  <si>
    <t>цена 1м².,   грн.</t>
  </si>
  <si>
    <t>Кол-во в пачке, шт.</t>
  </si>
  <si>
    <t>Фактура гладкая</t>
  </si>
  <si>
    <t>Кирпич "Европейский" гладкий</t>
  </si>
  <si>
    <t>250x120x65</t>
  </si>
  <si>
    <t>Кирпич "Европейский Угловой" гладкий</t>
  </si>
  <si>
    <t>-</t>
  </si>
  <si>
    <t>Фактура  "Мраморная"</t>
  </si>
  <si>
    <t>МР60</t>
  </si>
  <si>
    <t>Кирпич "Мраморный" 60</t>
  </si>
  <si>
    <t>250x60x65</t>
  </si>
  <si>
    <t>Фактура  "Украинская"</t>
  </si>
  <si>
    <t>УКР60</t>
  </si>
  <si>
    <t>Кирпич "Украинский" 60</t>
  </si>
  <si>
    <t>250x50x65</t>
  </si>
  <si>
    <t>УКРТ 60</t>
  </si>
  <si>
    <t>Кирпич "Украинский" 60 тычкованный</t>
  </si>
  <si>
    <t>230x50x65</t>
  </si>
  <si>
    <t>Фактура "Финская"</t>
  </si>
  <si>
    <t>Кирпич "Финский" 40</t>
  </si>
  <si>
    <t>250x40x65</t>
  </si>
  <si>
    <t>Кирпич "Финский" 40 тычкованный</t>
  </si>
  <si>
    <t>230x40x65</t>
  </si>
  <si>
    <t>Кирпич "Финский" 100</t>
  </si>
  <si>
    <t>250x100x65</t>
  </si>
  <si>
    <t>Кирпич "Финский" 100 тычкованный</t>
  </si>
  <si>
    <t>230x100x65</t>
  </si>
  <si>
    <t>УГФ</t>
  </si>
  <si>
    <t>Кирпич "Угловой Финский"</t>
  </si>
  <si>
    <t>Фактура  "Луч"</t>
  </si>
  <si>
    <t>Кирпич "Луч"</t>
  </si>
  <si>
    <t>250x110x65</t>
  </si>
  <si>
    <t>Кирпич "Луч" тычкованный</t>
  </si>
  <si>
    <t>240x110x65</t>
  </si>
  <si>
    <t>Кирпич "Угловой Луч"</t>
  </si>
  <si>
    <t>Плитка облицовочная</t>
  </si>
  <si>
    <t>ПлУКР 22</t>
  </si>
  <si>
    <t>Плитка "Украинская" 22 63 пачки по 22 шт.</t>
  </si>
  <si>
    <t>250x22x65</t>
  </si>
  <si>
    <t>Колонна размером, мм</t>
  </si>
  <si>
    <t>Вид кирпича, Артикул</t>
  </si>
  <si>
    <t>желт-горч</t>
  </si>
  <si>
    <t>красный</t>
  </si>
  <si>
    <t>черный</t>
  </si>
  <si>
    <t>св. желт.</t>
  </si>
  <si>
    <t>шоколад</t>
  </si>
  <si>
    <t>сл. кость</t>
  </si>
  <si>
    <t>Стоимость кирпича на колонну без учета работы, грн.</t>
  </si>
  <si>
    <t>Цвет</t>
  </si>
  <si>
    <t>340×340</t>
  </si>
  <si>
    <t>290×290</t>
  </si>
  <si>
    <t>280×280</t>
  </si>
  <si>
    <t>Расчет количества кирпича на малую колонну</t>
  </si>
  <si>
    <t>Вид колонны</t>
  </si>
  <si>
    <t>Расчет количества кирпича на большую колонну</t>
  </si>
  <si>
    <t>510×510</t>
  </si>
  <si>
    <t>1ряд-6ЕГ 2ряд-4ЕГ+2Ф100</t>
  </si>
  <si>
    <t>1ряд-6ЕГ 2ряд-4ЕГ+2цвет</t>
  </si>
  <si>
    <t>1ряд-4ЕУ+2ЕГ 2ряд-4ЕУ+2Ф100</t>
  </si>
  <si>
    <t>1ряд-4ЕУ+2ЕГ 2ряд-4ЕУ+2цвет</t>
  </si>
  <si>
    <t>Ряд</t>
  </si>
  <si>
    <t>1 ряд</t>
  </si>
  <si>
    <t>2 ряд</t>
  </si>
  <si>
    <t>Количество каждого вида кирпича на колонну, шт.</t>
  </si>
  <si>
    <t>4ЕУ+2ЕГ одного цвета</t>
  </si>
  <si>
    <t>6ЕГ одного цвета</t>
  </si>
  <si>
    <t>Общее количество рядов в колонне</t>
  </si>
  <si>
    <t>Количество каждого кирпича в ряду</t>
  </si>
  <si>
    <t>Общее количество кирпича на колонну, шт</t>
  </si>
  <si>
    <t>470×470</t>
  </si>
  <si>
    <t>360×360</t>
  </si>
  <si>
    <t>4ФТ100+2Ф100</t>
  </si>
  <si>
    <t>1ряд-4ФТ100+2Ф100 2ряд-4ФТ100+2ЕГ</t>
  </si>
  <si>
    <t>1ряд-4ФТ100+2Ф100 2ряд-4ФТ100+2цвет</t>
  </si>
  <si>
    <t>4УГФ+2Ф100</t>
  </si>
  <si>
    <t>1ряд-4УГФ+2Ф100 2ряд-4УГФ+2ЕГ</t>
  </si>
  <si>
    <t>1ряд-4УГФ+2Ф100 2ряд-4УГФ+2цвет</t>
  </si>
  <si>
    <t>490×490</t>
  </si>
  <si>
    <t>4ЕЛТ+2ЕЛ</t>
  </si>
  <si>
    <t>1ряд-4ЕЛТ+2ЕЛ 2ряд-4ЕЛТ+2цвет</t>
  </si>
  <si>
    <t>4УГЛ+2ЕЛ</t>
  </si>
  <si>
    <t>1ряд-4УГЛ+2ЕЛ 2ряд-4УГЛ+2цвет</t>
  </si>
  <si>
    <t>Количество рядов в колонне</t>
  </si>
  <si>
    <t>Количество 1 рядов и 2 рядов в колонне</t>
  </si>
  <si>
    <r>
      <rPr>
        <b/>
        <sz val="12"/>
        <color rgb="FFFF0000"/>
        <rFont val="Times New Roman"/>
        <family val="1"/>
        <charset val="204"/>
      </rPr>
      <t xml:space="preserve">Внимание!!! </t>
    </r>
    <r>
      <rPr>
        <sz val="11"/>
        <color rgb="FFFF0000"/>
        <rFont val="Times New Roman"/>
        <family val="1"/>
        <charset val="204"/>
      </rPr>
      <t>Два внутренних кирпича в колонне при расчете не включены!</t>
    </r>
  </si>
  <si>
    <t>Длинна кирпича, мм</t>
  </si>
  <si>
    <t>Толщина шва, мм</t>
  </si>
  <si>
    <t>Количество рядов в пролете</t>
  </si>
  <si>
    <t>Количество кирпича в ряду, шт</t>
  </si>
  <si>
    <t>Высота пролета с учетом шва, м</t>
  </si>
  <si>
    <t>Общее количество кирпича на пролет, шт</t>
  </si>
  <si>
    <t>Длинна пролета с учетом шва без заделки в колонну, м</t>
  </si>
  <si>
    <t>Длинна пролета с учетом шва и с заделкой в полкирпича в колонну, м</t>
  </si>
  <si>
    <r>
      <t>Получаемая квадратура из данного количества кирпича, м</t>
    </r>
    <r>
      <rPr>
        <sz val="11"/>
        <color theme="1"/>
        <rFont val="Calibri"/>
        <family val="2"/>
        <charset val="204"/>
      </rPr>
      <t>²</t>
    </r>
  </si>
  <si>
    <t>желто-горчичн., красный, черный</t>
  </si>
  <si>
    <t>слоновая кость, светло желтый, шоколад</t>
  </si>
  <si>
    <t>Стоимость кирпича на пролет</t>
  </si>
  <si>
    <t>Расчет стоимости кирпичной кладки в полкирпича в зависимости фактуры и цвета кирпича</t>
  </si>
  <si>
    <t>Стоимость кирпича на 1 м²</t>
  </si>
  <si>
    <t>Примечание:</t>
  </si>
  <si>
    <t>Ширина пролета 120 мм. Лицевая и тыльная сторона гладкой фактуры.</t>
  </si>
  <si>
    <t>Ширина пролета 50 мм. Лицевая сторона рваной фактуры и тыльная сторона гладкой фактуры.</t>
  </si>
  <si>
    <t>Ширина пролета 40 мм. Лицевая сторона рваной фактуры и тыльная сторона гладкой фактуры.</t>
  </si>
  <si>
    <t>Ширина пролета 100 мм. Лицевая сторона рваной фактуры и тыльная сторона гладкой фактуры.</t>
  </si>
  <si>
    <t>Плиткой облицовывают стены зданий и заборов на оштукатуренную поверхность.</t>
  </si>
  <si>
    <t>Для кладки из двух кирпичей положенных задней стороной друг к другу, полученный результат требуется умножить на два. При таком способе кладки кирпича, фасад и тыльная сторона забора будут иметь красивый фактурный вид.</t>
  </si>
  <si>
    <t>Кирпич ЕГ гладкая лицевая и тыльная фактура</t>
  </si>
  <si>
    <t>Кирпич УКР60, ПлУКР22 рваная лицевая и гладкая тыльная фактура</t>
  </si>
  <si>
    <t>Кирпич Ф40, Ф100 рваная лицевая и гладкая тыльная фактура</t>
  </si>
  <si>
    <t>Кирпич ЕЛ рваная лицевая и гладкая тыльная фактура</t>
  </si>
  <si>
    <t>Расчет количества кирпича на пролет, при кладке в полкирпича</t>
  </si>
  <si>
    <r>
      <rPr>
        <sz val="11"/>
        <rFont val="Times New Roman"/>
        <family val="1"/>
        <charset val="204"/>
      </rPr>
      <t xml:space="preserve">Для того, чтоб произвести расчет высоты требуемой колонны, надо подставить в ячейку "Количество рядов в колонне" требуемое количество рядов </t>
    </r>
    <r>
      <rPr>
        <sz val="11"/>
        <color rgb="FFFF0000"/>
        <rFont val="Times New Roman"/>
        <family val="1"/>
        <charset val="204"/>
      </rPr>
      <t xml:space="preserve">(выделено красным цветом). </t>
    </r>
    <r>
      <rPr>
        <sz val="11"/>
        <rFont val="Times New Roman"/>
        <family val="1"/>
        <charset val="204"/>
      </rPr>
      <t>После того, как Вы поменяете число, система автоматически сделает пересчет высоты колонны, количества кирпича на колонну и стоимости кирпича.</t>
    </r>
  </si>
  <si>
    <r>
      <t xml:space="preserve">Для того, чтоб произвести расчет высоты и длинны требуемого пролета, надо подставить в ячейку "Количество кирпича в ряду" требуемое количество кирпича </t>
    </r>
    <r>
      <rPr>
        <sz val="11"/>
        <color rgb="FFFF0000"/>
        <rFont val="Times New Roman"/>
        <family val="1"/>
        <charset val="204"/>
      </rPr>
      <t xml:space="preserve">(выделено красным цветом) </t>
    </r>
    <r>
      <rPr>
        <sz val="11"/>
        <rFont val="Times New Roman"/>
        <family val="1"/>
        <charset val="204"/>
      </rPr>
      <t>и в ячейку "Количество рядов в пролете" требуемое количество кирпича</t>
    </r>
    <r>
      <rPr>
        <sz val="11"/>
        <color rgb="FFFF0000"/>
        <rFont val="Times New Roman"/>
        <family val="1"/>
        <charset val="204"/>
      </rPr>
      <t xml:space="preserve"> (выделено красным цветом)</t>
    </r>
    <r>
      <rPr>
        <sz val="11"/>
        <color theme="1"/>
        <rFont val="Times New Roman"/>
        <family val="1"/>
        <charset val="204"/>
      </rPr>
      <t>. После того, как Вы поменяете число, система автоматически сделает пересчет длинны пролета, высоты пролета и количества кирпича на пролет. Стоимость кирпича на пролет в зависимости от цвета и фактуры кирпича смотрите в таблице ниже.</t>
    </r>
  </si>
  <si>
    <t>Желто - Горчичный</t>
  </si>
  <si>
    <t>Красный</t>
  </si>
  <si>
    <t>Черный</t>
  </si>
  <si>
    <t>Шоколад</t>
  </si>
  <si>
    <t>Слоновая Кость</t>
  </si>
  <si>
    <t>Светло Желтый</t>
  </si>
  <si>
    <t>ТМ "Крымский кирпич"</t>
  </si>
</sst>
</file>

<file path=xl/styles.xml><?xml version="1.0" encoding="utf-8"?>
<styleSheet xmlns="http://schemas.openxmlformats.org/spreadsheetml/2006/main">
  <numFmts count="1">
    <numFmt numFmtId="164" formatCode="#,##0.00\ [$грн.-422]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theme="9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NumberFormat="1" applyFont="1" applyBorder="1" applyAlignment="1">
      <alignment horizontal="center" vertical="center" wrapText="1"/>
    </xf>
    <xf numFmtId="2" fontId="7" fillId="0" borderId="9" xfId="0" applyNumberFormat="1" applyFont="1" applyBorder="1" applyAlignment="1">
      <alignment horizontal="center" vertical="center" wrapText="1"/>
    </xf>
    <xf numFmtId="2" fontId="7" fillId="2" borderId="10" xfId="0" applyNumberFormat="1" applyFont="1" applyFill="1" applyBorder="1" applyAlignment="1">
      <alignment vertical="center" wrapText="1"/>
    </xf>
    <xf numFmtId="2" fontId="7" fillId="3" borderId="11" xfId="0" applyNumberFormat="1" applyFont="1" applyFill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14" fillId="0" borderId="9" xfId="0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right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2" fontId="7" fillId="2" borderId="9" xfId="0" applyNumberFormat="1" applyFont="1" applyFill="1" applyBorder="1" applyAlignment="1">
      <alignment horizontal="center" vertical="center" wrapText="1"/>
    </xf>
    <xf numFmtId="2" fontId="7" fillId="3" borderId="9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2" fontId="7" fillId="0" borderId="9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AB"/>
      <color rgb="FFFF66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http://www.fagot.com.ua/production/img/brick/1_2.gif" TargetMode="External"/><Relationship Id="rId13" Type="http://schemas.openxmlformats.org/officeDocument/2006/relationships/image" Target="../media/image38.png"/><Relationship Id="rId3" Type="http://schemas.openxmlformats.org/officeDocument/2006/relationships/image" Target="http://www.fagot.com.ua/production/img/brick/6_1.gif" TargetMode="External"/><Relationship Id="rId7" Type="http://schemas.openxmlformats.org/officeDocument/2006/relationships/image" Target="../media/image33.gif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30.gif"/><Relationship Id="rId16" Type="http://schemas.openxmlformats.org/officeDocument/2006/relationships/image" Target="../media/image41.png"/><Relationship Id="rId1" Type="http://schemas.openxmlformats.org/officeDocument/2006/relationships/image" Target="../media/image29.png"/><Relationship Id="rId6" Type="http://schemas.openxmlformats.org/officeDocument/2006/relationships/image" Target="http://www.fagot.com.ua/production/img/brick/2_2.gif" TargetMode="External"/><Relationship Id="rId11" Type="http://schemas.openxmlformats.org/officeDocument/2006/relationships/image" Target="../media/image36.png"/><Relationship Id="rId5" Type="http://schemas.openxmlformats.org/officeDocument/2006/relationships/image" Target="../media/image32.gif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11</xdr:row>
      <xdr:rowOff>114300</xdr:rowOff>
    </xdr:from>
    <xdr:to>
      <xdr:col>3</xdr:col>
      <xdr:colOff>979180</xdr:colOff>
      <xdr:row>11</xdr:row>
      <xdr:rowOff>1828809</xdr:rowOff>
    </xdr:to>
    <xdr:pic>
      <xdr:nvPicPr>
        <xdr:cNvPr id="2" name="Рисунок 1" descr="М колонна ЕУ жел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7766" t="3433" r="1523"/>
        <a:stretch>
          <a:fillRect/>
        </a:stretch>
      </xdr:blipFill>
      <xdr:spPr>
        <a:xfrm>
          <a:off x="3810000" y="2085975"/>
          <a:ext cx="922030" cy="171450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11</xdr:row>
      <xdr:rowOff>38100</xdr:rowOff>
    </xdr:from>
    <xdr:to>
      <xdr:col>5</xdr:col>
      <xdr:colOff>1006802</xdr:colOff>
      <xdr:row>11</xdr:row>
      <xdr:rowOff>1846899</xdr:rowOff>
    </xdr:to>
    <xdr:pic>
      <xdr:nvPicPr>
        <xdr:cNvPr id="3" name="Рисунок 2" descr="М колонна УГЛ кр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79857" t="19565" r="4000" b="23098"/>
        <a:stretch>
          <a:fillRect/>
        </a:stretch>
      </xdr:blipFill>
      <xdr:spPr>
        <a:xfrm>
          <a:off x="5886450" y="2009775"/>
          <a:ext cx="968702" cy="180879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64</xdr:row>
      <xdr:rowOff>85725</xdr:rowOff>
    </xdr:from>
    <xdr:to>
      <xdr:col>5</xdr:col>
      <xdr:colOff>857232</xdr:colOff>
      <xdr:row>64</xdr:row>
      <xdr:rowOff>1784983</xdr:rowOff>
    </xdr:to>
    <xdr:pic>
      <xdr:nvPicPr>
        <xdr:cNvPr id="5" name="Рисунок 4" descr="Б колонна УГФ желт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853" t="1717" r="71574" b="2575"/>
        <a:stretch>
          <a:fillRect/>
        </a:stretch>
      </xdr:blipFill>
      <xdr:spPr>
        <a:xfrm>
          <a:off x="6057900" y="16602075"/>
          <a:ext cx="647682" cy="169925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22</xdr:row>
      <xdr:rowOff>38101</xdr:rowOff>
    </xdr:from>
    <xdr:to>
      <xdr:col>4</xdr:col>
      <xdr:colOff>933456</xdr:colOff>
      <xdr:row>22</xdr:row>
      <xdr:rowOff>1805944</xdr:rowOff>
    </xdr:to>
    <xdr:pic>
      <xdr:nvPicPr>
        <xdr:cNvPr id="6" name="Рисунок 5" descr="М колонна УКРТ60 черн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538" t="429" r="69543"/>
        <a:stretch>
          <a:fillRect/>
        </a:stretch>
      </xdr:blipFill>
      <xdr:spPr>
        <a:xfrm>
          <a:off x="4895850" y="5819776"/>
          <a:ext cx="838206" cy="176784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22</xdr:row>
      <xdr:rowOff>95250</xdr:rowOff>
    </xdr:from>
    <xdr:to>
      <xdr:col>2</xdr:col>
      <xdr:colOff>822975</xdr:colOff>
      <xdr:row>22</xdr:row>
      <xdr:rowOff>1817368</xdr:rowOff>
    </xdr:to>
    <xdr:pic>
      <xdr:nvPicPr>
        <xdr:cNvPr id="7" name="Рисунок 6" descr="М коллона ФТ100 черн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80000" t="14796" r="6714" b="27551"/>
        <a:stretch>
          <a:fillRect/>
        </a:stretch>
      </xdr:blipFill>
      <xdr:spPr>
        <a:xfrm>
          <a:off x="2819400" y="5876925"/>
          <a:ext cx="708675" cy="1722118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41</xdr:row>
      <xdr:rowOff>95250</xdr:rowOff>
    </xdr:from>
    <xdr:to>
      <xdr:col>7</xdr:col>
      <xdr:colOff>920130</xdr:colOff>
      <xdr:row>41</xdr:row>
      <xdr:rowOff>1802134</xdr:rowOff>
    </xdr:to>
    <xdr:pic>
      <xdr:nvPicPr>
        <xdr:cNvPr id="8" name="Рисунок 7" descr="Б колонна ЕУ кор.желт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9143" t="15051" r="25571" b="27806"/>
        <a:stretch>
          <a:fillRect/>
        </a:stretch>
      </xdr:blipFill>
      <xdr:spPr>
        <a:xfrm>
          <a:off x="8048625" y="11630025"/>
          <a:ext cx="815355" cy="1706884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41</xdr:row>
      <xdr:rowOff>76200</xdr:rowOff>
    </xdr:from>
    <xdr:to>
      <xdr:col>5</xdr:col>
      <xdr:colOff>868683</xdr:colOff>
      <xdr:row>41</xdr:row>
      <xdr:rowOff>1790690</xdr:rowOff>
    </xdr:to>
    <xdr:pic>
      <xdr:nvPicPr>
        <xdr:cNvPr id="9" name="Рисунок 8" descr="Б кол ЕУ черн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8579" t="2146" r="36294" b="1288"/>
        <a:stretch>
          <a:fillRect/>
        </a:stretch>
      </xdr:blipFill>
      <xdr:spPr>
        <a:xfrm>
          <a:off x="5962650" y="11610975"/>
          <a:ext cx="754383" cy="17144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17</xdr:row>
      <xdr:rowOff>57150</xdr:rowOff>
    </xdr:from>
    <xdr:to>
      <xdr:col>3</xdr:col>
      <xdr:colOff>857250</xdr:colOff>
      <xdr:row>17</xdr:row>
      <xdr:rowOff>1852698</xdr:rowOff>
    </xdr:to>
    <xdr:pic>
      <xdr:nvPicPr>
        <xdr:cNvPr id="7" name="Рисунок 6" descr="ukr_gel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5050" y="6677025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17</xdr:row>
      <xdr:rowOff>47625</xdr:rowOff>
    </xdr:from>
    <xdr:to>
      <xdr:col>6</xdr:col>
      <xdr:colOff>866775</xdr:colOff>
      <xdr:row>17</xdr:row>
      <xdr:rowOff>1843173</xdr:rowOff>
    </xdr:to>
    <xdr:pic>
      <xdr:nvPicPr>
        <xdr:cNvPr id="8" name="Рисунок 7" descr="ukr_kras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57825" y="6667500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17</xdr:row>
      <xdr:rowOff>57150</xdr:rowOff>
    </xdr:from>
    <xdr:to>
      <xdr:col>9</xdr:col>
      <xdr:colOff>847725</xdr:colOff>
      <xdr:row>17</xdr:row>
      <xdr:rowOff>1852698</xdr:rowOff>
    </xdr:to>
    <xdr:pic>
      <xdr:nvPicPr>
        <xdr:cNvPr id="9" name="Рисунок 8" descr="ukr_cher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82025" y="6677025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17</xdr:row>
      <xdr:rowOff>47625</xdr:rowOff>
    </xdr:from>
    <xdr:to>
      <xdr:col>12</xdr:col>
      <xdr:colOff>828675</xdr:colOff>
      <xdr:row>17</xdr:row>
      <xdr:rowOff>1843173</xdr:rowOff>
    </xdr:to>
    <xdr:pic>
      <xdr:nvPicPr>
        <xdr:cNvPr id="10" name="Рисунок 9" descr="ukr_korich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06225" y="6667500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</xdr:row>
      <xdr:rowOff>57150</xdr:rowOff>
    </xdr:from>
    <xdr:to>
      <xdr:col>3</xdr:col>
      <xdr:colOff>828675</xdr:colOff>
      <xdr:row>19</xdr:row>
      <xdr:rowOff>1849374</xdr:rowOff>
    </xdr:to>
    <xdr:pic>
      <xdr:nvPicPr>
        <xdr:cNvPr id="12" name="Рисунок 11" descr="luch_gel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76475" y="10487025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19</xdr:row>
      <xdr:rowOff>57150</xdr:rowOff>
    </xdr:from>
    <xdr:to>
      <xdr:col>6</xdr:col>
      <xdr:colOff>857250</xdr:colOff>
      <xdr:row>19</xdr:row>
      <xdr:rowOff>1849374</xdr:rowOff>
    </xdr:to>
    <xdr:pic>
      <xdr:nvPicPr>
        <xdr:cNvPr id="13" name="Рисунок 12" descr="luch_kras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48300" y="10487025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19</xdr:row>
      <xdr:rowOff>57150</xdr:rowOff>
    </xdr:from>
    <xdr:to>
      <xdr:col>12</xdr:col>
      <xdr:colOff>819150</xdr:colOff>
      <xdr:row>19</xdr:row>
      <xdr:rowOff>1849374</xdr:rowOff>
    </xdr:to>
    <xdr:pic>
      <xdr:nvPicPr>
        <xdr:cNvPr id="14" name="Рисунок 13" descr="luch_korich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648950" y="1150620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19</xdr:row>
      <xdr:rowOff>57150</xdr:rowOff>
    </xdr:from>
    <xdr:to>
      <xdr:col>9</xdr:col>
      <xdr:colOff>838200</xdr:colOff>
      <xdr:row>19</xdr:row>
      <xdr:rowOff>1849374</xdr:rowOff>
    </xdr:to>
    <xdr:pic>
      <xdr:nvPicPr>
        <xdr:cNvPr id="19" name="Рисунок 18" descr="luch_cher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24750" y="1150620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57151</xdr:colOff>
      <xdr:row>16</xdr:row>
      <xdr:rowOff>47626</xdr:rowOff>
    </xdr:from>
    <xdr:to>
      <xdr:col>14</xdr:col>
      <xdr:colOff>1191845</xdr:colOff>
      <xdr:row>16</xdr:row>
      <xdr:rowOff>1874597</xdr:rowOff>
    </xdr:to>
    <xdr:pic>
      <xdr:nvPicPr>
        <xdr:cNvPr id="20" name="Рисунок 19" descr="ЕГ Сл. Кость ЕГ 26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77901" y="5781676"/>
          <a:ext cx="2382469" cy="1826971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18</xdr:row>
      <xdr:rowOff>0</xdr:rowOff>
    </xdr:from>
    <xdr:to>
      <xdr:col>14</xdr:col>
      <xdr:colOff>1223849</xdr:colOff>
      <xdr:row>19</xdr:row>
      <xdr:rowOff>9754</xdr:rowOff>
    </xdr:to>
    <xdr:pic>
      <xdr:nvPicPr>
        <xdr:cNvPr id="21" name="Рисунок 20" descr="Ф Слоновая кость 4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620751" y="9544050"/>
          <a:ext cx="2471623" cy="1914754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18</xdr:row>
      <xdr:rowOff>0</xdr:rowOff>
    </xdr:from>
    <xdr:to>
      <xdr:col>16</xdr:col>
      <xdr:colOff>1235005</xdr:colOff>
      <xdr:row>19</xdr:row>
      <xdr:rowOff>15972</xdr:rowOff>
    </xdr:to>
    <xdr:pic>
      <xdr:nvPicPr>
        <xdr:cNvPr id="22" name="Рисунок 21" descr="Ф Светло Желтый 12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116301" y="9544050"/>
          <a:ext cx="2482779" cy="1920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47627</xdr:colOff>
      <xdr:row>17</xdr:row>
      <xdr:rowOff>19051</xdr:rowOff>
    </xdr:from>
    <xdr:to>
      <xdr:col>14</xdr:col>
      <xdr:colOff>1186436</xdr:colOff>
      <xdr:row>17</xdr:row>
      <xdr:rowOff>1859281</xdr:rowOff>
    </xdr:to>
    <xdr:pic>
      <xdr:nvPicPr>
        <xdr:cNvPr id="25" name="Рисунок 24" descr="1 УКР Сл. Кость 0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668377" y="7658101"/>
          <a:ext cx="2386584" cy="184023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18</xdr:row>
      <xdr:rowOff>19051</xdr:rowOff>
    </xdr:from>
    <xdr:to>
      <xdr:col>3</xdr:col>
      <xdr:colOff>635052</xdr:colOff>
      <xdr:row>18</xdr:row>
      <xdr:rowOff>1868486</xdr:rowOff>
    </xdr:to>
    <xdr:pic>
      <xdr:nvPicPr>
        <xdr:cNvPr id="26" name="Рисунок 25" descr="Ф Желто-Горчичный 5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1601" y="9563101"/>
          <a:ext cx="2406701" cy="184943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18</xdr:row>
      <xdr:rowOff>19050</xdr:rowOff>
    </xdr:from>
    <xdr:to>
      <xdr:col>6</xdr:col>
      <xdr:colOff>640782</xdr:colOff>
      <xdr:row>18</xdr:row>
      <xdr:rowOff>1869918</xdr:rowOff>
    </xdr:to>
    <xdr:pic>
      <xdr:nvPicPr>
        <xdr:cNvPr id="27" name="Рисунок 26" descr="Ф Красный 2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14851" y="9563100"/>
          <a:ext cx="2412431" cy="1850868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295277</xdr:colOff>
      <xdr:row>18</xdr:row>
      <xdr:rowOff>1</xdr:rowOff>
    </xdr:from>
    <xdr:to>
      <xdr:col>9</xdr:col>
      <xdr:colOff>485533</xdr:colOff>
      <xdr:row>18</xdr:row>
      <xdr:rowOff>1884701</xdr:rowOff>
    </xdr:to>
    <xdr:pic>
      <xdr:nvPicPr>
        <xdr:cNvPr id="28" name="Рисунок 27" descr="Ф Черный 19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9527" y="9544051"/>
          <a:ext cx="2285756" cy="188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295274</xdr:colOff>
      <xdr:row>18</xdr:row>
      <xdr:rowOff>38099</xdr:rowOff>
    </xdr:from>
    <xdr:to>
      <xdr:col>12</xdr:col>
      <xdr:colOff>556183</xdr:colOff>
      <xdr:row>18</xdr:row>
      <xdr:rowOff>1859584</xdr:rowOff>
    </xdr:to>
    <xdr:pic>
      <xdr:nvPicPr>
        <xdr:cNvPr id="29" name="Рисунок 28" descr="Ф Шоколад 17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772774" y="9582149"/>
          <a:ext cx="2356409" cy="182148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16</xdr:row>
      <xdr:rowOff>57148</xdr:rowOff>
    </xdr:from>
    <xdr:to>
      <xdr:col>3</xdr:col>
      <xdr:colOff>943248</xdr:colOff>
      <xdr:row>16</xdr:row>
      <xdr:rowOff>1857053</xdr:rowOff>
    </xdr:to>
    <xdr:pic>
      <xdr:nvPicPr>
        <xdr:cNvPr id="30" name="Рисунок 29" descr="ЕГ Желт.-Горчичный ЕГ 05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85874" y="5791198"/>
          <a:ext cx="2800624" cy="179990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16</xdr:row>
      <xdr:rowOff>95250</xdr:rowOff>
    </xdr:from>
    <xdr:to>
      <xdr:col>6</xdr:col>
      <xdr:colOff>629412</xdr:colOff>
      <xdr:row>16</xdr:row>
      <xdr:rowOff>1828038</xdr:rowOff>
    </xdr:to>
    <xdr:pic>
      <xdr:nvPicPr>
        <xdr:cNvPr id="31" name="Рисунок 30" descr="ЕГ Красный 05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19600" y="5829300"/>
          <a:ext cx="2496312" cy="1732788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16</xdr:row>
      <xdr:rowOff>85724</xdr:rowOff>
    </xdr:from>
    <xdr:to>
      <xdr:col>9</xdr:col>
      <xdr:colOff>764316</xdr:colOff>
      <xdr:row>16</xdr:row>
      <xdr:rowOff>1833630</xdr:rowOff>
    </xdr:to>
    <xdr:pic>
      <xdr:nvPicPr>
        <xdr:cNvPr id="32" name="Рисунок 31" descr="ЕГ Черный 05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581900" y="5819774"/>
          <a:ext cx="2612166" cy="174790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16</xdr:row>
      <xdr:rowOff>85726</xdr:rowOff>
    </xdr:from>
    <xdr:to>
      <xdr:col>12</xdr:col>
      <xdr:colOff>532410</xdr:colOff>
      <xdr:row>16</xdr:row>
      <xdr:rowOff>1823543</xdr:rowOff>
    </xdr:to>
    <xdr:pic>
      <xdr:nvPicPr>
        <xdr:cNvPr id="33" name="Рисунок 32" descr="Шоколад ЕГ 05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829926" y="5819776"/>
          <a:ext cx="2275484" cy="17378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85724</xdr:rowOff>
    </xdr:from>
    <xdr:to>
      <xdr:col>17</xdr:col>
      <xdr:colOff>137069</xdr:colOff>
      <xdr:row>16</xdr:row>
      <xdr:rowOff>1819670</xdr:rowOff>
    </xdr:to>
    <xdr:pic>
      <xdr:nvPicPr>
        <xdr:cNvPr id="34" name="Рисунок 33" descr="ЕГ Св. Желтый 3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116300" y="5819774"/>
          <a:ext cx="2632619" cy="1733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76199</xdr:rowOff>
    </xdr:from>
    <xdr:to>
      <xdr:col>1</xdr:col>
      <xdr:colOff>1009650</xdr:colOff>
      <xdr:row>18</xdr:row>
      <xdr:rowOff>133349</xdr:rowOff>
    </xdr:to>
    <xdr:pic>
      <xdr:nvPicPr>
        <xdr:cNvPr id="2" name="Рисунок 1" descr="1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3162299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180974</xdr:colOff>
      <xdr:row>19</xdr:row>
      <xdr:rowOff>19050</xdr:rowOff>
    </xdr:from>
    <xdr:to>
      <xdr:col>1</xdr:col>
      <xdr:colOff>889634</xdr:colOff>
      <xdr:row>21</xdr:row>
      <xdr:rowOff>163830</xdr:rowOff>
    </xdr:to>
    <xdr:pic>
      <xdr:nvPicPr>
        <xdr:cNvPr id="3" name="Рисунок 2" descr="http://www.fagot.com.ua/production/img/brick/6_1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61949" y="3676650"/>
          <a:ext cx="7086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1009650</xdr:colOff>
      <xdr:row>25</xdr:row>
      <xdr:rowOff>123825</xdr:rowOff>
    </xdr:to>
    <xdr:pic>
      <xdr:nvPicPr>
        <xdr:cNvPr id="4" name="Рисунок 3" descr="http://www.fagot.com.ua/production/img/brick/2_3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44862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27</xdr:row>
      <xdr:rowOff>57150</xdr:rowOff>
    </xdr:from>
    <xdr:to>
      <xdr:col>1</xdr:col>
      <xdr:colOff>1009649</xdr:colOff>
      <xdr:row>29</xdr:row>
      <xdr:rowOff>114300</xdr:rowOff>
    </xdr:to>
    <xdr:pic>
      <xdr:nvPicPr>
        <xdr:cNvPr id="5" name="Рисунок 4" descr="http://www.fagot.com.ua/production/img/brick/2_2.gif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238124" y="5238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40</xdr:row>
      <xdr:rowOff>66675</xdr:rowOff>
    </xdr:from>
    <xdr:to>
      <xdr:col>1</xdr:col>
      <xdr:colOff>1009650</xdr:colOff>
      <xdr:row>42</xdr:row>
      <xdr:rowOff>123825</xdr:rowOff>
    </xdr:to>
    <xdr:pic>
      <xdr:nvPicPr>
        <xdr:cNvPr id="6" name="Рисунок 5" descr="http://www.fagot.com.ua/production/img/brick/1_2.gif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238125" y="7724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43</xdr:row>
      <xdr:rowOff>57150</xdr:rowOff>
    </xdr:from>
    <xdr:to>
      <xdr:col>1</xdr:col>
      <xdr:colOff>1009650</xdr:colOff>
      <xdr:row>45</xdr:row>
      <xdr:rowOff>114300</xdr:rowOff>
    </xdr:to>
    <xdr:pic>
      <xdr:nvPicPr>
        <xdr:cNvPr id="7" name="Рисунок 6" descr="http://www.fagot.com.ua/production/img/brick/9_5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" y="8286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219074</xdr:colOff>
      <xdr:row>46</xdr:row>
      <xdr:rowOff>19050</xdr:rowOff>
    </xdr:from>
    <xdr:to>
      <xdr:col>1</xdr:col>
      <xdr:colOff>893444</xdr:colOff>
      <xdr:row>48</xdr:row>
      <xdr:rowOff>163830</xdr:rowOff>
    </xdr:to>
    <xdr:pic>
      <xdr:nvPicPr>
        <xdr:cNvPr id="8" name="Рисунок 7" descr="http://www.fagot.com.ua/production/img/brick/6_4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0049" y="8820150"/>
          <a:ext cx="67437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50</xdr:row>
      <xdr:rowOff>57150</xdr:rowOff>
    </xdr:from>
    <xdr:to>
      <xdr:col>1</xdr:col>
      <xdr:colOff>1019175</xdr:colOff>
      <xdr:row>52</xdr:row>
      <xdr:rowOff>114300</xdr:rowOff>
    </xdr:to>
    <xdr:pic>
      <xdr:nvPicPr>
        <xdr:cNvPr id="9" name="Рисунок 8" descr="http://www.fagot.com.ua/production/img/brick/1_5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7650" y="96202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200024</xdr:colOff>
      <xdr:row>56</xdr:row>
      <xdr:rowOff>19050</xdr:rowOff>
    </xdr:from>
    <xdr:to>
      <xdr:col>1</xdr:col>
      <xdr:colOff>862964</xdr:colOff>
      <xdr:row>58</xdr:row>
      <xdr:rowOff>163830</xdr:rowOff>
    </xdr:to>
    <xdr:pic>
      <xdr:nvPicPr>
        <xdr:cNvPr id="10" name="Рисунок 9" descr="http://www.fagot.com.ua/production/img/brick/6_9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0999" y="10725150"/>
          <a:ext cx="6629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30</xdr:row>
      <xdr:rowOff>66675</xdr:rowOff>
    </xdr:from>
    <xdr:to>
      <xdr:col>1</xdr:col>
      <xdr:colOff>1000125</xdr:colOff>
      <xdr:row>32</xdr:row>
      <xdr:rowOff>123825</xdr:rowOff>
    </xdr:to>
    <xdr:pic>
      <xdr:nvPicPr>
        <xdr:cNvPr id="11" name="Рисунок 16" descr="http://www.fagot.com.ua/production/img/brick/9_2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5819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34</xdr:row>
      <xdr:rowOff>66675</xdr:rowOff>
    </xdr:from>
    <xdr:to>
      <xdr:col>1</xdr:col>
      <xdr:colOff>1009650</xdr:colOff>
      <xdr:row>36</xdr:row>
      <xdr:rowOff>123825</xdr:rowOff>
    </xdr:to>
    <xdr:pic>
      <xdr:nvPicPr>
        <xdr:cNvPr id="12" name="Рисунок 20" descr="http://www.fagot.com.ua/production/img/brick/2_6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6581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37</xdr:row>
      <xdr:rowOff>66675</xdr:rowOff>
    </xdr:from>
    <xdr:to>
      <xdr:col>1</xdr:col>
      <xdr:colOff>1019174</xdr:colOff>
      <xdr:row>39</xdr:row>
      <xdr:rowOff>123825</xdr:rowOff>
    </xdr:to>
    <xdr:pic>
      <xdr:nvPicPr>
        <xdr:cNvPr id="13" name="Рисунок 21" descr="http://www.fagot.com.ua/production/img/brick/9_7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7649" y="71532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53</xdr:row>
      <xdr:rowOff>57150</xdr:rowOff>
    </xdr:from>
    <xdr:to>
      <xdr:col>1</xdr:col>
      <xdr:colOff>1009650</xdr:colOff>
      <xdr:row>55</xdr:row>
      <xdr:rowOff>114300</xdr:rowOff>
    </xdr:to>
    <xdr:pic>
      <xdr:nvPicPr>
        <xdr:cNvPr id="14" name="Рисунок 23" descr="http://www.fagot.com.ua/production/img/brick/9_15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10191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60</xdr:row>
      <xdr:rowOff>142875</xdr:rowOff>
    </xdr:from>
    <xdr:to>
      <xdr:col>1</xdr:col>
      <xdr:colOff>1009650</xdr:colOff>
      <xdr:row>62</xdr:row>
      <xdr:rowOff>4763</xdr:rowOff>
    </xdr:to>
    <xdr:pic>
      <xdr:nvPicPr>
        <xdr:cNvPr id="15" name="Рисунок 44" descr="TonSkalaKrasn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8125" y="11610975"/>
          <a:ext cx="952500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H73"/>
  <sheetViews>
    <sheetView workbookViewId="0">
      <selection activeCell="A2" sqref="A2:F2"/>
    </sheetView>
  </sheetViews>
  <sheetFormatPr defaultRowHeight="15"/>
  <cols>
    <col min="1" max="2" width="12.7109375" style="1" customWidth="1"/>
    <col min="3" max="8" width="15.7109375" style="1" customWidth="1"/>
    <col min="9" max="16384" width="9.140625" style="1"/>
  </cols>
  <sheetData>
    <row r="2" spans="1:6" ht="69.95" customHeight="1">
      <c r="A2" s="57" t="s">
        <v>148</v>
      </c>
      <c r="B2" s="58"/>
      <c r="C2" s="58"/>
      <c r="D2" s="58"/>
      <c r="E2" s="58"/>
      <c r="F2" s="59"/>
    </row>
    <row r="4" spans="1:6">
      <c r="A4" s="50" t="s">
        <v>89</v>
      </c>
      <c r="B4" s="56"/>
      <c r="C4" s="56"/>
      <c r="D4" s="56"/>
      <c r="E4" s="56"/>
      <c r="F4" s="47"/>
    </row>
    <row r="5" spans="1:6" ht="45">
      <c r="A5" s="8" t="s">
        <v>12</v>
      </c>
      <c r="B5" s="8" t="s">
        <v>11</v>
      </c>
      <c r="C5" s="8" t="s">
        <v>10</v>
      </c>
      <c r="D5" s="23" t="s">
        <v>119</v>
      </c>
      <c r="E5" s="8" t="s">
        <v>13</v>
      </c>
      <c r="F5" s="8" t="s">
        <v>14</v>
      </c>
    </row>
    <row r="6" spans="1:6" ht="15.75">
      <c r="A6" s="8">
        <v>65</v>
      </c>
      <c r="B6" s="8">
        <v>9</v>
      </c>
      <c r="C6" s="8">
        <v>4</v>
      </c>
      <c r="D6" s="16">
        <v>25</v>
      </c>
      <c r="E6" s="18">
        <f>(A6+B6)*D6/1000</f>
        <v>1.85</v>
      </c>
      <c r="F6" s="17">
        <f>C6*D6</f>
        <v>100</v>
      </c>
    </row>
    <row r="9" spans="1:6" ht="20.100000000000001" customHeight="1">
      <c r="A9" s="50" t="s">
        <v>84</v>
      </c>
      <c r="B9" s="51"/>
      <c r="C9" s="51"/>
      <c r="D9" s="51"/>
      <c r="E9" s="51"/>
      <c r="F9" s="52"/>
    </row>
    <row r="10" spans="1:6" ht="15.75">
      <c r="A10" s="45" t="s">
        <v>76</v>
      </c>
      <c r="B10" s="45"/>
      <c r="C10" s="50" t="s">
        <v>15</v>
      </c>
      <c r="D10" s="51"/>
      <c r="E10" s="50" t="s">
        <v>107</v>
      </c>
      <c r="F10" s="52"/>
    </row>
    <row r="11" spans="1:6">
      <c r="A11" s="45" t="s">
        <v>77</v>
      </c>
      <c r="B11" s="45"/>
      <c r="C11" s="8" t="s">
        <v>0</v>
      </c>
      <c r="D11" s="8" t="s">
        <v>1</v>
      </c>
      <c r="E11" s="8" t="s">
        <v>8</v>
      </c>
      <c r="F11" s="8" t="s">
        <v>9</v>
      </c>
    </row>
    <row r="12" spans="1:6" ht="150" customHeight="1">
      <c r="A12" s="46" t="s">
        <v>90</v>
      </c>
      <c r="B12" s="47"/>
      <c r="C12" s="9"/>
      <c r="D12" s="9"/>
      <c r="E12" s="9"/>
      <c r="F12" s="9"/>
    </row>
    <row r="13" spans="1:6">
      <c r="A13" s="42" t="s">
        <v>85</v>
      </c>
      <c r="B13" s="10" t="s">
        <v>78</v>
      </c>
      <c r="C13" s="41">
        <f>F6*Прайс!H17</f>
        <v>355</v>
      </c>
      <c r="D13" s="41" t="e">
        <f>F6*Прайс!H20</f>
        <v>#VALUE!</v>
      </c>
      <c r="E13" s="41">
        <f>F6*Прайс!H54</f>
        <v>405</v>
      </c>
      <c r="F13" s="41" t="e">
        <f>F6*Прайс!H57</f>
        <v>#VALUE!</v>
      </c>
    </row>
    <row r="14" spans="1:6">
      <c r="A14" s="43"/>
      <c r="B14" s="11" t="s">
        <v>79</v>
      </c>
      <c r="C14" s="41"/>
      <c r="D14" s="41"/>
      <c r="E14" s="41"/>
      <c r="F14" s="41"/>
    </row>
    <row r="15" spans="1:6">
      <c r="A15" s="43"/>
      <c r="B15" s="12" t="s">
        <v>80</v>
      </c>
      <c r="C15" s="41"/>
      <c r="D15" s="41"/>
      <c r="E15" s="41"/>
      <c r="F15" s="41"/>
    </row>
    <row r="16" spans="1:6">
      <c r="A16" s="43"/>
      <c r="B16" s="13" t="s">
        <v>83</v>
      </c>
      <c r="C16" s="41">
        <f>F6*Прайс!I17</f>
        <v>380</v>
      </c>
      <c r="D16" s="41" t="e">
        <f>F6*Прайс!I20</f>
        <v>#VALUE!</v>
      </c>
      <c r="E16" s="41">
        <f>F6*Прайс!I54</f>
        <v>440.00000000000006</v>
      </c>
      <c r="F16" s="41" t="e">
        <f>F6*Прайс!I57</f>
        <v>#VALUE!</v>
      </c>
    </row>
    <row r="17" spans="1:8">
      <c r="A17" s="43"/>
      <c r="B17" s="14" t="s">
        <v>81</v>
      </c>
      <c r="C17" s="41"/>
      <c r="D17" s="41"/>
      <c r="E17" s="41"/>
      <c r="F17" s="41"/>
    </row>
    <row r="18" spans="1:8">
      <c r="A18" s="44"/>
      <c r="B18" s="15" t="s">
        <v>82</v>
      </c>
      <c r="C18" s="41"/>
      <c r="D18" s="41"/>
      <c r="E18" s="41"/>
      <c r="F18" s="41"/>
    </row>
    <row r="20" spans="1:8" ht="15.75" customHeight="1">
      <c r="A20" s="50" t="s">
        <v>84</v>
      </c>
      <c r="B20" s="51"/>
      <c r="C20" s="51"/>
      <c r="D20" s="51"/>
      <c r="E20" s="51"/>
      <c r="F20" s="52"/>
    </row>
    <row r="21" spans="1:8" ht="15.75">
      <c r="A21" s="45" t="s">
        <v>76</v>
      </c>
      <c r="B21" s="45"/>
      <c r="C21" s="50" t="s">
        <v>86</v>
      </c>
      <c r="D21" s="51"/>
      <c r="E21" s="18" t="s">
        <v>87</v>
      </c>
      <c r="F21" s="18" t="s">
        <v>88</v>
      </c>
    </row>
    <row r="22" spans="1:8">
      <c r="A22" s="45" t="s">
        <v>77</v>
      </c>
      <c r="B22" s="45"/>
      <c r="C22" s="8" t="s">
        <v>6</v>
      </c>
      <c r="D22" s="8" t="s">
        <v>64</v>
      </c>
      <c r="E22" s="8" t="s">
        <v>2</v>
      </c>
      <c r="F22" s="8" t="s">
        <v>4</v>
      </c>
    </row>
    <row r="23" spans="1:8" ht="150" customHeight="1">
      <c r="A23" s="46" t="s">
        <v>90</v>
      </c>
      <c r="B23" s="47"/>
      <c r="C23" s="9"/>
      <c r="D23" s="9"/>
      <c r="E23" s="9"/>
      <c r="F23" s="9"/>
    </row>
    <row r="24" spans="1:8">
      <c r="A24" s="42" t="s">
        <v>85</v>
      </c>
      <c r="B24" s="10" t="s">
        <v>78</v>
      </c>
      <c r="C24" s="41">
        <f>F6*Прайс!H44</f>
        <v>405</v>
      </c>
      <c r="D24" s="41">
        <f>F6*Прайс!H47</f>
        <v>420</v>
      </c>
      <c r="E24" s="41">
        <f>F6*Прайс!H31</f>
        <v>280</v>
      </c>
      <c r="F24" s="41">
        <f>F6*Прайс!H38</f>
        <v>310</v>
      </c>
    </row>
    <row r="25" spans="1:8">
      <c r="A25" s="43"/>
      <c r="B25" s="11" t="s">
        <v>79</v>
      </c>
      <c r="C25" s="41"/>
      <c r="D25" s="41"/>
      <c r="E25" s="41"/>
      <c r="F25" s="41"/>
    </row>
    <row r="26" spans="1:8">
      <c r="A26" s="43"/>
      <c r="B26" s="12" t="s">
        <v>80</v>
      </c>
      <c r="C26" s="41"/>
      <c r="D26" s="41"/>
      <c r="E26" s="41"/>
      <c r="F26" s="41"/>
    </row>
    <row r="27" spans="1:8">
      <c r="A27" s="43"/>
      <c r="B27" s="13" t="s">
        <v>83</v>
      </c>
      <c r="C27" s="41">
        <f>F6*Прайс!I44</f>
        <v>440.00000000000006</v>
      </c>
      <c r="D27" s="41">
        <f>F6*Прайс!I47</f>
        <v>455</v>
      </c>
      <c r="E27" s="41">
        <f>F6*Прайс!I31</f>
        <v>300</v>
      </c>
      <c r="F27" s="41">
        <f>F6*Прайс!I38</f>
        <v>335</v>
      </c>
    </row>
    <row r="28" spans="1:8">
      <c r="A28" s="43"/>
      <c r="B28" s="14" t="s">
        <v>81</v>
      </c>
      <c r="C28" s="41"/>
      <c r="D28" s="41"/>
      <c r="E28" s="41"/>
      <c r="F28" s="41"/>
    </row>
    <row r="29" spans="1:8">
      <c r="A29" s="44"/>
      <c r="B29" s="15" t="s">
        <v>82</v>
      </c>
      <c r="C29" s="41"/>
      <c r="D29" s="41"/>
      <c r="E29" s="41"/>
      <c r="F29" s="41"/>
    </row>
    <row r="32" spans="1:8" ht="15" customHeight="1">
      <c r="A32" s="49" t="s">
        <v>91</v>
      </c>
      <c r="B32" s="49"/>
      <c r="C32" s="49"/>
      <c r="D32" s="49"/>
      <c r="E32" s="49"/>
      <c r="F32" s="49"/>
      <c r="G32" s="49"/>
      <c r="H32" s="55" t="s">
        <v>121</v>
      </c>
    </row>
    <row r="33" spans="1:8" ht="60">
      <c r="A33" s="23" t="s">
        <v>97</v>
      </c>
      <c r="B33" s="23" t="s">
        <v>120</v>
      </c>
      <c r="C33" s="23" t="s">
        <v>104</v>
      </c>
      <c r="D33" s="23" t="s">
        <v>103</v>
      </c>
      <c r="E33" s="23" t="s">
        <v>13</v>
      </c>
      <c r="F33" s="23" t="s">
        <v>100</v>
      </c>
      <c r="G33" s="23" t="s">
        <v>105</v>
      </c>
      <c r="H33" s="55"/>
    </row>
    <row r="34" spans="1:8" ht="15.75">
      <c r="A34" s="64" t="s">
        <v>98</v>
      </c>
      <c r="B34" s="54">
        <v>13</v>
      </c>
      <c r="C34" s="20">
        <v>4</v>
      </c>
      <c r="D34" s="53">
        <f>B34+B36</f>
        <v>25</v>
      </c>
      <c r="E34" s="49">
        <f>(A6+B6)*D34/1000</f>
        <v>1.85</v>
      </c>
      <c r="F34" s="26">
        <f>B34*C34</f>
        <v>52</v>
      </c>
      <c r="G34" s="49">
        <f>SUM(F34:F37)</f>
        <v>150</v>
      </c>
      <c r="H34" s="55"/>
    </row>
    <row r="35" spans="1:8" ht="15.75">
      <c r="A35" s="64"/>
      <c r="B35" s="54"/>
      <c r="C35" s="20">
        <v>2</v>
      </c>
      <c r="D35" s="53"/>
      <c r="E35" s="49"/>
      <c r="F35" s="26">
        <f>B34*C35</f>
        <v>26</v>
      </c>
      <c r="G35" s="49"/>
      <c r="H35" s="55"/>
    </row>
    <row r="36" spans="1:8" ht="15.75">
      <c r="A36" s="64" t="s">
        <v>99</v>
      </c>
      <c r="B36" s="54">
        <v>12</v>
      </c>
      <c r="C36" s="20">
        <v>4</v>
      </c>
      <c r="D36" s="53"/>
      <c r="E36" s="49"/>
      <c r="F36" s="26">
        <f>B36*C36</f>
        <v>48</v>
      </c>
      <c r="G36" s="49"/>
      <c r="H36" s="55"/>
    </row>
    <row r="37" spans="1:8" ht="15.75">
      <c r="A37" s="64"/>
      <c r="B37" s="54"/>
      <c r="C37" s="20">
        <v>2</v>
      </c>
      <c r="D37" s="53"/>
      <c r="E37" s="49"/>
      <c r="F37" s="24">
        <f>B36*C37</f>
        <v>24</v>
      </c>
      <c r="G37" s="49"/>
      <c r="H37" s="55"/>
    </row>
    <row r="38" spans="1:8" ht="15.75">
      <c r="A38" s="29"/>
      <c r="B38" s="30"/>
      <c r="C38" s="31"/>
      <c r="D38" s="31"/>
      <c r="E38" s="32"/>
      <c r="F38" s="32"/>
      <c r="G38" s="28"/>
    </row>
    <row r="39" spans="1:8" ht="15" customHeight="1">
      <c r="A39" s="50" t="s">
        <v>84</v>
      </c>
      <c r="B39" s="51"/>
      <c r="C39" s="51"/>
      <c r="D39" s="51"/>
      <c r="E39" s="51"/>
      <c r="F39" s="51"/>
      <c r="G39" s="51"/>
      <c r="H39" s="52"/>
    </row>
    <row r="40" spans="1:8" ht="15.75">
      <c r="A40" s="45" t="s">
        <v>76</v>
      </c>
      <c r="B40" s="45"/>
      <c r="C40" s="50" t="s">
        <v>92</v>
      </c>
      <c r="D40" s="51"/>
      <c r="E40" s="51"/>
      <c r="F40" s="51"/>
      <c r="G40" s="51"/>
      <c r="H40" s="52"/>
    </row>
    <row r="41" spans="1:8" ht="45">
      <c r="A41" s="45" t="s">
        <v>77</v>
      </c>
      <c r="B41" s="45"/>
      <c r="C41" s="19" t="s">
        <v>102</v>
      </c>
      <c r="D41" s="19" t="s">
        <v>93</v>
      </c>
      <c r="E41" s="19" t="s">
        <v>94</v>
      </c>
      <c r="F41" s="19" t="s">
        <v>101</v>
      </c>
      <c r="G41" s="19" t="s">
        <v>95</v>
      </c>
      <c r="H41" s="19" t="s">
        <v>96</v>
      </c>
    </row>
    <row r="42" spans="1:8" ht="150" customHeight="1">
      <c r="A42" s="46" t="s">
        <v>90</v>
      </c>
      <c r="B42" s="47"/>
      <c r="C42" s="19"/>
      <c r="D42" s="19"/>
      <c r="E42" s="19"/>
      <c r="F42" s="19"/>
      <c r="G42" s="19"/>
      <c r="H42" s="19"/>
    </row>
    <row r="43" spans="1:8">
      <c r="A43" s="42" t="s">
        <v>85</v>
      </c>
      <c r="B43" s="10" t="s">
        <v>78</v>
      </c>
      <c r="C43" s="41">
        <f>(F34+F35+F36+F37)*Прайс!H17</f>
        <v>532.5</v>
      </c>
      <c r="D43" s="41">
        <f>(F34+F35+F36)*Прайс!H17+F37*Прайс!H41</f>
        <v>536.09999999999991</v>
      </c>
      <c r="E43" s="41">
        <f>(F34+F35+F36)*Прайс!H17+F37*Прайс!I17</f>
        <v>538.5</v>
      </c>
      <c r="F43" s="41" t="e">
        <f>(F34+F36)*Прайс!H20+(F35+F37)*Прайс!H17</f>
        <v>#VALUE!</v>
      </c>
      <c r="G43" s="61" t="e">
        <f>(F34+F36)*Прайс!H20+F35*Прайс!H17+F37*Прайс!H41</f>
        <v>#VALUE!</v>
      </c>
      <c r="H43" s="61" t="e">
        <f>(F34+F36)*Прайс!H20+F35*Прайс!H17+F37*Прайс!I17</f>
        <v>#VALUE!</v>
      </c>
    </row>
    <row r="44" spans="1:8">
      <c r="A44" s="43"/>
      <c r="B44" s="11" t="s">
        <v>79</v>
      </c>
      <c r="C44" s="41"/>
      <c r="D44" s="41"/>
      <c r="E44" s="41"/>
      <c r="F44" s="41"/>
      <c r="G44" s="62"/>
      <c r="H44" s="62"/>
    </row>
    <row r="45" spans="1:8">
      <c r="A45" s="43"/>
      <c r="B45" s="12" t="s">
        <v>80</v>
      </c>
      <c r="C45" s="41"/>
      <c r="D45" s="41"/>
      <c r="E45" s="41"/>
      <c r="F45" s="41"/>
      <c r="G45" s="63"/>
      <c r="H45" s="63"/>
    </row>
    <row r="46" spans="1:8">
      <c r="A46" s="43"/>
      <c r="B46" s="13" t="s">
        <v>83</v>
      </c>
      <c r="C46" s="41">
        <f>(F34+F35+F36+F37)*Прайс!I17</f>
        <v>570</v>
      </c>
      <c r="D46" s="41">
        <f>(F34+F35+F36)*Прайс!I17+F37*Прайс!I41</f>
        <v>576</v>
      </c>
      <c r="E46" s="41">
        <f>(F34+F35+F36)*Прайс!I17+F37*Прайс!I17</f>
        <v>570</v>
      </c>
      <c r="F46" s="41" t="e">
        <f>(F34+F36)*Прайс!I20+(F35+F37)*Прайс!I17</f>
        <v>#VALUE!</v>
      </c>
      <c r="G46" s="61" t="e">
        <f>(F34+F36)*Прайс!I20+F35*Прайс!I17+F37*Прайс!I41</f>
        <v>#VALUE!</v>
      </c>
      <c r="H46" s="61" t="e">
        <f>(F34+F36)*Прайс!I20+F35*Прайс!I17+F37*Прайс!I17</f>
        <v>#VALUE!</v>
      </c>
    </row>
    <row r="47" spans="1:8">
      <c r="A47" s="43"/>
      <c r="B47" s="14" t="s">
        <v>81</v>
      </c>
      <c r="C47" s="41"/>
      <c r="D47" s="41"/>
      <c r="E47" s="41"/>
      <c r="F47" s="41"/>
      <c r="G47" s="62"/>
      <c r="H47" s="62"/>
    </row>
    <row r="48" spans="1:8">
      <c r="A48" s="44"/>
      <c r="B48" s="15" t="s">
        <v>82</v>
      </c>
      <c r="C48" s="41"/>
      <c r="D48" s="41"/>
      <c r="E48" s="41"/>
      <c r="F48" s="41"/>
      <c r="G48" s="63"/>
      <c r="H48" s="63"/>
    </row>
    <row r="50" spans="1:8" ht="15" customHeight="1">
      <c r="A50" s="50" t="s">
        <v>84</v>
      </c>
      <c r="B50" s="51"/>
      <c r="C50" s="51"/>
      <c r="D50" s="51"/>
      <c r="E50" s="51"/>
      <c r="F50" s="51"/>
      <c r="G50" s="51"/>
      <c r="H50" s="52"/>
    </row>
    <row r="51" spans="1:8">
      <c r="A51" s="45" t="s">
        <v>76</v>
      </c>
      <c r="B51" s="45"/>
      <c r="C51" s="48" t="s">
        <v>114</v>
      </c>
      <c r="D51" s="48"/>
      <c r="E51" s="48"/>
      <c r="F51" s="48"/>
      <c r="G51" s="48"/>
      <c r="H51" s="48"/>
    </row>
    <row r="52" spans="1:8" ht="60">
      <c r="A52" s="45" t="s">
        <v>77</v>
      </c>
      <c r="B52" s="45"/>
      <c r="C52" s="22" t="s">
        <v>115</v>
      </c>
      <c r="D52" s="22" t="s">
        <v>116</v>
      </c>
      <c r="E52" s="22" t="s">
        <v>117</v>
      </c>
      <c r="F52" s="22" t="s">
        <v>118</v>
      </c>
      <c r="G52" s="22"/>
      <c r="H52" s="22"/>
    </row>
    <row r="53" spans="1:8" ht="150" customHeight="1">
      <c r="A53" s="46" t="s">
        <v>90</v>
      </c>
      <c r="B53" s="47"/>
      <c r="C53" s="22"/>
      <c r="D53" s="22"/>
      <c r="E53" s="22"/>
      <c r="F53" s="22"/>
      <c r="G53" s="22"/>
      <c r="H53" s="22"/>
    </row>
    <row r="54" spans="1:8">
      <c r="A54" s="42" t="s">
        <v>85</v>
      </c>
      <c r="B54" s="10" t="s">
        <v>78</v>
      </c>
      <c r="C54" s="41">
        <f>(F34+F36)*Прайс!H54+(F35+F37)*Прайс!H51</f>
        <v>590</v>
      </c>
      <c r="D54" s="41">
        <f>(F34+F36)*Прайс!H54+F35*Прайс!H51+F37*Прайс!I51</f>
        <v>598.4</v>
      </c>
      <c r="E54" s="41" t="e">
        <f>(F34+F36)*Прайс!H57+(F35+F37)*Прайс!H51</f>
        <v>#VALUE!</v>
      </c>
      <c r="F54" s="41" t="e">
        <f>(F34+F36)*Прайс!I57+F35*Прайс!H51+F37*Прайс!I51</f>
        <v>#VALUE!</v>
      </c>
      <c r="G54" s="41"/>
      <c r="H54" s="41"/>
    </row>
    <row r="55" spans="1:8">
      <c r="A55" s="43"/>
      <c r="B55" s="11" t="s">
        <v>79</v>
      </c>
      <c r="C55" s="41"/>
      <c r="D55" s="41"/>
      <c r="E55" s="41"/>
      <c r="F55" s="41"/>
      <c r="G55" s="41"/>
      <c r="H55" s="41"/>
    </row>
    <row r="56" spans="1:8">
      <c r="A56" s="43"/>
      <c r="B56" s="12" t="s">
        <v>80</v>
      </c>
      <c r="C56" s="41"/>
      <c r="D56" s="41"/>
      <c r="E56" s="41"/>
      <c r="F56" s="41"/>
      <c r="G56" s="41"/>
      <c r="H56" s="41"/>
    </row>
    <row r="57" spans="1:8">
      <c r="A57" s="43"/>
      <c r="B57" s="13" t="s">
        <v>83</v>
      </c>
      <c r="C57" s="41" t="e">
        <f>(F34+F36)*Прайс!I57+(F35+F37)*Прайс!I51</f>
        <v>#VALUE!</v>
      </c>
      <c r="D57" s="41">
        <f>(F34+F36)*Прайс!I54+F35*Прайс!I51+F37*Прайс!I51</f>
        <v>642.5</v>
      </c>
      <c r="E57" s="41" t="e">
        <f>(F34+F36)*Прайс!I57+(F35+F37)*Прайс!I51</f>
        <v>#VALUE!</v>
      </c>
      <c r="F57" s="41" t="e">
        <f>(F34+F36)*Прайс!I57+F35*Прайс!I51+F37*Прайс!I51</f>
        <v>#VALUE!</v>
      </c>
      <c r="G57" s="41"/>
      <c r="H57" s="41"/>
    </row>
    <row r="58" spans="1:8">
      <c r="A58" s="43"/>
      <c r="B58" s="14" t="s">
        <v>81</v>
      </c>
      <c r="C58" s="41"/>
      <c r="D58" s="41"/>
      <c r="E58" s="41"/>
      <c r="F58" s="41"/>
      <c r="G58" s="41"/>
      <c r="H58" s="41"/>
    </row>
    <row r="59" spans="1:8">
      <c r="A59" s="44"/>
      <c r="B59" s="15" t="s">
        <v>82</v>
      </c>
      <c r="C59" s="41"/>
      <c r="D59" s="41"/>
      <c r="E59" s="41"/>
      <c r="F59" s="41"/>
      <c r="G59" s="41"/>
      <c r="H59" s="41"/>
    </row>
    <row r="62" spans="1:8" ht="15" customHeight="1">
      <c r="C62" s="49" t="s">
        <v>84</v>
      </c>
      <c r="D62" s="49"/>
      <c r="E62" s="49"/>
      <c r="F62" s="49"/>
      <c r="G62" s="49"/>
      <c r="H62" s="49"/>
    </row>
    <row r="63" spans="1:8">
      <c r="A63" s="45" t="s">
        <v>76</v>
      </c>
      <c r="B63" s="45"/>
      <c r="C63" s="48" t="s">
        <v>106</v>
      </c>
      <c r="D63" s="48"/>
      <c r="E63" s="48"/>
      <c r="F63" s="48"/>
      <c r="G63" s="48"/>
      <c r="H63" s="48"/>
    </row>
    <row r="64" spans="1:8" ht="60">
      <c r="A64" s="45" t="s">
        <v>77</v>
      </c>
      <c r="B64" s="45"/>
      <c r="C64" s="21" t="s">
        <v>108</v>
      </c>
      <c r="D64" s="21" t="s">
        <v>109</v>
      </c>
      <c r="E64" s="21" t="s">
        <v>110</v>
      </c>
      <c r="F64" s="21" t="s">
        <v>111</v>
      </c>
      <c r="G64" s="21" t="s">
        <v>112</v>
      </c>
      <c r="H64" s="21" t="s">
        <v>113</v>
      </c>
    </row>
    <row r="65" spans="1:8" ht="150" customHeight="1">
      <c r="A65" s="46" t="s">
        <v>90</v>
      </c>
      <c r="B65" s="47"/>
      <c r="C65" s="21"/>
      <c r="D65" s="21"/>
      <c r="E65" s="21"/>
      <c r="F65" s="21"/>
      <c r="G65" s="21"/>
      <c r="H65" s="21"/>
    </row>
    <row r="66" spans="1:8">
      <c r="A66" s="42" t="s">
        <v>85</v>
      </c>
      <c r="B66" s="10" t="s">
        <v>78</v>
      </c>
      <c r="C66" s="41">
        <f>(F34+F36)*Прайс!H44+(F35+F37)*Прайс!H41</f>
        <v>590</v>
      </c>
      <c r="D66" s="41">
        <f>(F34+F36)*Прайс!H44+F35*Прайс!H41+F37*Прайс!H17</f>
        <v>586.4</v>
      </c>
      <c r="E66" s="41">
        <f>(F34+F36)*Прайс!I44+F35*Прайс!I41+F37*Прайс!I41</f>
        <v>642.5</v>
      </c>
      <c r="F66" s="41">
        <f>(F34+F36)*Прайс!H47+(F35+F37)*Прайс!H41</f>
        <v>605</v>
      </c>
      <c r="G66" s="41">
        <f>(F34+F36)*Прайс!H47+F35*Прайс!H41+F37*Прайс!H17</f>
        <v>601.40000000000009</v>
      </c>
      <c r="H66" s="41">
        <f>(F34+F36)*Прайс!H47+F35*Прайс!I41+F37*Прайс!I41</f>
        <v>622.5</v>
      </c>
    </row>
    <row r="67" spans="1:8">
      <c r="A67" s="43"/>
      <c r="B67" s="11" t="s">
        <v>79</v>
      </c>
      <c r="C67" s="41"/>
      <c r="D67" s="41"/>
      <c r="E67" s="41"/>
      <c r="F67" s="41"/>
      <c r="G67" s="41"/>
      <c r="H67" s="41"/>
    </row>
    <row r="68" spans="1:8">
      <c r="A68" s="43"/>
      <c r="B68" s="12" t="s">
        <v>80</v>
      </c>
      <c r="C68" s="41"/>
      <c r="D68" s="41"/>
      <c r="E68" s="41"/>
      <c r="F68" s="41"/>
      <c r="G68" s="41"/>
      <c r="H68" s="41"/>
    </row>
    <row r="69" spans="1:8">
      <c r="A69" s="43"/>
      <c r="B69" s="13" t="s">
        <v>83</v>
      </c>
      <c r="C69" s="41">
        <f>(F34+F36)*Прайс!I44+(F35+F37)*Прайс!I41</f>
        <v>642.5</v>
      </c>
      <c r="D69" s="41">
        <f>(F34+F36)*Прайс!I44+F35*Прайс!I41+F37*Прайс!I17</f>
        <v>636.5</v>
      </c>
      <c r="E69" s="41">
        <f>(F34+F36)*Прайс!I44+F35*Прайс!I41+F37*Прайс!I41</f>
        <v>642.5</v>
      </c>
      <c r="F69" s="41">
        <f>(F34+F36)*Прайс!I47+(F35+F37)*Прайс!I41</f>
        <v>657.5</v>
      </c>
      <c r="G69" s="41">
        <f>(F34+F36)*Прайс!I47+F35*Прайс!I41+F37*Прайс!I17</f>
        <v>651.5</v>
      </c>
      <c r="H69" s="41">
        <f>(F34+F36)*Прайс!I47+F35*Прайс!I41+F37*Прайс!I41</f>
        <v>657.5</v>
      </c>
    </row>
    <row r="70" spans="1:8">
      <c r="A70" s="43"/>
      <c r="B70" s="14" t="s">
        <v>81</v>
      </c>
      <c r="C70" s="41"/>
      <c r="D70" s="41"/>
      <c r="E70" s="41"/>
      <c r="F70" s="41"/>
      <c r="G70" s="41"/>
      <c r="H70" s="41"/>
    </row>
    <row r="71" spans="1:8">
      <c r="A71" s="44"/>
      <c r="B71" s="15" t="s">
        <v>82</v>
      </c>
      <c r="C71" s="41"/>
      <c r="D71" s="41"/>
      <c r="E71" s="41"/>
      <c r="F71" s="41"/>
      <c r="G71" s="41"/>
      <c r="H71" s="41"/>
    </row>
    <row r="73" spans="1:8">
      <c r="A73" s="60"/>
      <c r="B73" s="60"/>
      <c r="C73" s="60"/>
      <c r="D73" s="60"/>
      <c r="E73" s="60"/>
      <c r="F73" s="60"/>
      <c r="G73" s="60"/>
      <c r="H73" s="60"/>
    </row>
  </sheetData>
  <mergeCells count="95">
    <mergeCell ref="A2:F2"/>
    <mergeCell ref="A73:H73"/>
    <mergeCell ref="G69:G71"/>
    <mergeCell ref="H69:H71"/>
    <mergeCell ref="G46:G48"/>
    <mergeCell ref="H46:H48"/>
    <mergeCell ref="H57:H59"/>
    <mergeCell ref="A50:H50"/>
    <mergeCell ref="E34:E37"/>
    <mergeCell ref="G66:G68"/>
    <mergeCell ref="H66:H68"/>
    <mergeCell ref="A39:H39"/>
    <mergeCell ref="G43:G45"/>
    <mergeCell ref="H43:H45"/>
    <mergeCell ref="A34:A35"/>
    <mergeCell ref="A36:A37"/>
    <mergeCell ref="A42:B42"/>
    <mergeCell ref="A43:A48"/>
    <mergeCell ref="C43:C45"/>
    <mergeCell ref="D43:D45"/>
    <mergeCell ref="E43:E45"/>
    <mergeCell ref="F43:F45"/>
    <mergeCell ref="C46:C48"/>
    <mergeCell ref="D46:D48"/>
    <mergeCell ref="E46:E48"/>
    <mergeCell ref="F46:F48"/>
    <mergeCell ref="G34:G37"/>
    <mergeCell ref="H32:H37"/>
    <mergeCell ref="A4:F4"/>
    <mergeCell ref="A21:B21"/>
    <mergeCell ref="A24:A29"/>
    <mergeCell ref="C24:C26"/>
    <mergeCell ref="D24:D26"/>
    <mergeCell ref="E24:E26"/>
    <mergeCell ref="F24:F26"/>
    <mergeCell ref="C27:C29"/>
    <mergeCell ref="D27:D29"/>
    <mergeCell ref="E27:E29"/>
    <mergeCell ref="C16:C18"/>
    <mergeCell ref="C13:C15"/>
    <mergeCell ref="D13:D15"/>
    <mergeCell ref="D16:D18"/>
    <mergeCell ref="E13:E15"/>
    <mergeCell ref="F13:F15"/>
    <mergeCell ref="E16:E18"/>
    <mergeCell ref="F16:F18"/>
    <mergeCell ref="C10:D10"/>
    <mergeCell ref="E10:F10"/>
    <mergeCell ref="A9:F9"/>
    <mergeCell ref="A20:F20"/>
    <mergeCell ref="A23:B23"/>
    <mergeCell ref="A12:B12"/>
    <mergeCell ref="A40:B40"/>
    <mergeCell ref="A22:B22"/>
    <mergeCell ref="C21:D21"/>
    <mergeCell ref="D34:D37"/>
    <mergeCell ref="B34:B35"/>
    <mergeCell ref="B36:B37"/>
    <mergeCell ref="F27:F29"/>
    <mergeCell ref="C40:H40"/>
    <mergeCell ref="A32:G32"/>
    <mergeCell ref="A10:B10"/>
    <mergeCell ref="A11:B11"/>
    <mergeCell ref="A13:A18"/>
    <mergeCell ref="A41:B41"/>
    <mergeCell ref="A63:B63"/>
    <mergeCell ref="A64:B64"/>
    <mergeCell ref="A65:B65"/>
    <mergeCell ref="C63:H63"/>
    <mergeCell ref="C62:H62"/>
    <mergeCell ref="A51:B51"/>
    <mergeCell ref="C51:H51"/>
    <mergeCell ref="A52:B52"/>
    <mergeCell ref="A53:B53"/>
    <mergeCell ref="A54:A59"/>
    <mergeCell ref="C54:C56"/>
    <mergeCell ref="D54:D56"/>
    <mergeCell ref="E54:E56"/>
    <mergeCell ref="F54:F56"/>
    <mergeCell ref="G54:G56"/>
    <mergeCell ref="A66:A71"/>
    <mergeCell ref="C66:C68"/>
    <mergeCell ref="D66:D68"/>
    <mergeCell ref="E66:E68"/>
    <mergeCell ref="F66:F68"/>
    <mergeCell ref="C69:C71"/>
    <mergeCell ref="D69:D71"/>
    <mergeCell ref="E69:E71"/>
    <mergeCell ref="F69:F71"/>
    <mergeCell ref="H54:H56"/>
    <mergeCell ref="C57:C59"/>
    <mergeCell ref="D57:D59"/>
    <mergeCell ref="E57:E59"/>
    <mergeCell ref="F57:F59"/>
    <mergeCell ref="G57:G59"/>
  </mergeCells>
  <pageMargins left="0" right="0" top="0" bottom="0" header="0" footer="0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G8" sqref="G8"/>
    </sheetView>
  </sheetViews>
  <sheetFormatPr defaultRowHeight="15"/>
  <cols>
    <col min="1" max="13" width="15.7109375" style="1" customWidth="1"/>
    <col min="14" max="17" width="18.7109375" style="1" customWidth="1"/>
    <col min="18" max="16384" width="9.140625" style="1"/>
  </cols>
  <sheetData>
    <row r="1" spans="1:17" s="39" customFormat="1"/>
    <row r="2" spans="1:17" s="39" customFormat="1" ht="50.1" customHeight="1">
      <c r="A2" s="66" t="s">
        <v>149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8"/>
    </row>
    <row r="3" spans="1:17" s="39" customFormat="1"/>
    <row r="5" spans="1:17" ht="15.75" customHeight="1">
      <c r="A5" s="50" t="s">
        <v>147</v>
      </c>
      <c r="B5" s="51"/>
      <c r="C5" s="51"/>
      <c r="D5" s="51"/>
      <c r="E5" s="51"/>
      <c r="F5" s="51"/>
      <c r="G5" s="51"/>
      <c r="H5" s="51"/>
      <c r="I5" s="51"/>
      <c r="J5" s="52"/>
    </row>
    <row r="6" spans="1:17" ht="75">
      <c r="A6" s="23" t="s">
        <v>122</v>
      </c>
      <c r="B6" s="23" t="s">
        <v>12</v>
      </c>
      <c r="C6" s="23" t="s">
        <v>123</v>
      </c>
      <c r="D6" s="23" t="s">
        <v>125</v>
      </c>
      <c r="E6" s="23" t="s">
        <v>128</v>
      </c>
      <c r="F6" s="23" t="s">
        <v>129</v>
      </c>
      <c r="G6" s="23" t="s">
        <v>124</v>
      </c>
      <c r="H6" s="23" t="s">
        <v>126</v>
      </c>
      <c r="I6" s="23" t="s">
        <v>127</v>
      </c>
      <c r="J6" s="23" t="s">
        <v>130</v>
      </c>
    </row>
    <row r="7" spans="1:17" ht="15.75">
      <c r="A7" s="23">
        <v>250</v>
      </c>
      <c r="B7" s="23">
        <v>65</v>
      </c>
      <c r="C7" s="23">
        <v>9</v>
      </c>
      <c r="D7" s="25">
        <v>11</v>
      </c>
      <c r="E7" s="20">
        <f>(A7+C7)*D7/1000</f>
        <v>2.8490000000000002</v>
      </c>
      <c r="F7" s="24">
        <f>((A7+C7)*D7-A7*0.5)/1000</f>
        <v>2.7240000000000002</v>
      </c>
      <c r="G7" s="25">
        <v>23</v>
      </c>
      <c r="H7" s="24">
        <f>(B7+C7)*G7/1000</f>
        <v>1.702</v>
      </c>
      <c r="I7" s="24">
        <f>D7*G7</f>
        <v>253</v>
      </c>
      <c r="J7" s="23">
        <f>F7*H7</f>
        <v>4.6362480000000001</v>
      </c>
    </row>
    <row r="8" spans="1:17" s="33" customFormat="1" ht="15.75">
      <c r="A8" s="28"/>
      <c r="B8" s="28"/>
      <c r="C8" s="28"/>
      <c r="D8" s="29"/>
      <c r="E8" s="31"/>
      <c r="F8" s="32"/>
      <c r="G8" s="29"/>
      <c r="H8" s="32"/>
      <c r="I8" s="32"/>
      <c r="J8" s="28"/>
    </row>
    <row r="9" spans="1:17" s="33" customFormat="1" ht="15.75" customHeight="1">
      <c r="A9" s="49" t="s">
        <v>134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7" s="33" customFormat="1" ht="15.75">
      <c r="A10" s="27"/>
      <c r="B10" s="49" t="s">
        <v>0</v>
      </c>
      <c r="C10" s="49"/>
      <c r="D10" s="53" t="s">
        <v>49</v>
      </c>
      <c r="E10" s="54"/>
      <c r="F10" s="49" t="s">
        <v>3</v>
      </c>
      <c r="G10" s="49"/>
      <c r="H10" s="49" t="s">
        <v>5</v>
      </c>
      <c r="I10" s="49"/>
      <c r="J10" s="49" t="s">
        <v>7</v>
      </c>
      <c r="K10" s="49"/>
      <c r="L10" s="49" t="s">
        <v>73</v>
      </c>
      <c r="M10" s="49"/>
    </row>
    <row r="11" spans="1:17" s="33" customFormat="1" ht="38.25">
      <c r="A11" s="27"/>
      <c r="B11" s="37" t="s">
        <v>133</v>
      </c>
      <c r="C11" s="37" t="s">
        <v>135</v>
      </c>
      <c r="D11" s="37" t="str">
        <f>B11</f>
        <v>Стоимость кирпича на пролет</v>
      </c>
      <c r="E11" s="37" t="str">
        <f>C11</f>
        <v>Стоимость кирпича на 1 м²</v>
      </c>
      <c r="F11" s="37" t="str">
        <f>B11</f>
        <v>Стоимость кирпича на пролет</v>
      </c>
      <c r="G11" s="37" t="str">
        <f>C11</f>
        <v>Стоимость кирпича на 1 м²</v>
      </c>
      <c r="H11" s="37" t="str">
        <f>B11</f>
        <v>Стоимость кирпича на пролет</v>
      </c>
      <c r="I11" s="37" t="str">
        <f>C11</f>
        <v>Стоимость кирпича на 1 м²</v>
      </c>
      <c r="J11" s="37" t="str">
        <f>B11</f>
        <v>Стоимость кирпича на пролет</v>
      </c>
      <c r="K11" s="37" t="str">
        <f>C11</f>
        <v>Стоимость кирпича на 1 м²</v>
      </c>
      <c r="L11" s="37" t="str">
        <f>B11</f>
        <v>Стоимость кирпича на пролет</v>
      </c>
      <c r="M11" s="37" t="str">
        <f>C11</f>
        <v>Стоимость кирпича на 1 м²</v>
      </c>
    </row>
    <row r="12" spans="1:17" s="33" customFormat="1" ht="45">
      <c r="A12" s="27" t="s">
        <v>131</v>
      </c>
      <c r="B12" s="35">
        <f>I7*Прайс!H17</f>
        <v>898.15</v>
      </c>
      <c r="C12" s="35">
        <f>B12/J7</f>
        <v>193.72345914196134</v>
      </c>
      <c r="D12" s="36">
        <f>I7*Прайс!H28</f>
        <v>657.80000000000007</v>
      </c>
      <c r="E12" s="35">
        <f>D12/J7</f>
        <v>141.88197007580268</v>
      </c>
      <c r="F12" s="36">
        <f>I7*Прайс!H35</f>
        <v>721.05000000000007</v>
      </c>
      <c r="G12" s="36">
        <f>F12/J7</f>
        <v>155.52446719847603</v>
      </c>
      <c r="H12" s="36">
        <f>I7*Прайс!H41</f>
        <v>936.1</v>
      </c>
      <c r="I12" s="36">
        <f>H12/J7</f>
        <v>201.90895741556534</v>
      </c>
      <c r="J12" s="35">
        <f>I7*Прайс!H51</f>
        <v>936.1</v>
      </c>
      <c r="K12" s="35">
        <f>J12/J7</f>
        <v>201.90895741556534</v>
      </c>
      <c r="L12" s="35">
        <f>I7*Прайс!H61</f>
        <v>430.09999999999997</v>
      </c>
      <c r="M12" s="35">
        <f>L12/J7</f>
        <v>92.768980434178658</v>
      </c>
    </row>
    <row r="13" spans="1:17" s="33" customFormat="1" ht="45">
      <c r="A13" s="27" t="s">
        <v>132</v>
      </c>
      <c r="B13" s="35">
        <f>I7*Прайс!I17</f>
        <v>961.4</v>
      </c>
      <c r="C13" s="35">
        <f>B13/J7</f>
        <v>207.36595626463466</v>
      </c>
      <c r="D13" s="36">
        <f>I7*Прайс!I28</f>
        <v>708.4</v>
      </c>
      <c r="E13" s="35">
        <f>D13/J7</f>
        <v>152.79596777394133</v>
      </c>
      <c r="F13" s="36">
        <f>I7*Прайс!I35</f>
        <v>784.30000000000007</v>
      </c>
      <c r="G13" s="36">
        <f>F13/J7</f>
        <v>169.16696432114935</v>
      </c>
      <c r="H13" s="36">
        <f>I7*Прайс!I41</f>
        <v>1024.6499999999999</v>
      </c>
      <c r="I13" s="36">
        <f>H13/J7</f>
        <v>221.00845338730798</v>
      </c>
      <c r="J13" s="35">
        <f>I7*Прайс!I51</f>
        <v>1024.6499999999999</v>
      </c>
      <c r="K13" s="35">
        <f>J13/J7</f>
        <v>221.00845338730798</v>
      </c>
      <c r="L13" s="35">
        <f>I7*Прайс!I61</f>
        <v>480.7</v>
      </c>
      <c r="M13" s="35">
        <f>L13/J7</f>
        <v>103.68297813231733</v>
      </c>
    </row>
    <row r="14" spans="1:17" s="33" customFormat="1" ht="45" customHeight="1">
      <c r="A14" s="27" t="s">
        <v>136</v>
      </c>
      <c r="B14" s="71" t="s">
        <v>137</v>
      </c>
      <c r="C14" s="71"/>
      <c r="D14" s="72" t="s">
        <v>138</v>
      </c>
      <c r="E14" s="72"/>
      <c r="F14" s="71" t="s">
        <v>139</v>
      </c>
      <c r="G14" s="71"/>
      <c r="H14" s="71" t="s">
        <v>140</v>
      </c>
      <c r="I14" s="71"/>
      <c r="J14" s="71" t="s">
        <v>140</v>
      </c>
      <c r="K14" s="71"/>
      <c r="L14" s="71" t="s">
        <v>141</v>
      </c>
      <c r="M14" s="71"/>
    </row>
    <row r="15" spans="1:17">
      <c r="A15" s="27" t="str">
        <f>A14</f>
        <v>Примечание:</v>
      </c>
      <c r="B15" s="70" t="s">
        <v>142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</row>
    <row r="16" spans="1:17" ht="15" customHeight="1">
      <c r="A16" s="40" t="s">
        <v>85</v>
      </c>
      <c r="B16" s="56" t="s">
        <v>150</v>
      </c>
      <c r="C16" s="56"/>
      <c r="D16" s="56"/>
      <c r="E16" s="56" t="s">
        <v>151</v>
      </c>
      <c r="F16" s="56"/>
      <c r="G16" s="56"/>
      <c r="H16" s="56" t="s">
        <v>152</v>
      </c>
      <c r="I16" s="56"/>
      <c r="J16" s="56"/>
      <c r="K16" s="56" t="s">
        <v>153</v>
      </c>
      <c r="L16" s="56"/>
      <c r="M16" s="56"/>
      <c r="N16" s="60" t="s">
        <v>154</v>
      </c>
      <c r="O16" s="60"/>
      <c r="P16" s="60" t="s">
        <v>155</v>
      </c>
      <c r="Q16" s="60"/>
    </row>
    <row r="17" spans="1:17" ht="150" customHeight="1">
      <c r="A17" s="38" t="s">
        <v>143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5"/>
      <c r="O17" s="60"/>
      <c r="P17" s="60"/>
      <c r="Q17" s="60"/>
    </row>
    <row r="18" spans="1:17" ht="150" customHeight="1">
      <c r="A18" s="38" t="s">
        <v>144</v>
      </c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5"/>
      <c r="O18" s="60"/>
      <c r="P18" s="60"/>
      <c r="Q18" s="60"/>
    </row>
    <row r="19" spans="1:17" ht="150" customHeight="1">
      <c r="A19" s="38" t="s">
        <v>145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5"/>
      <c r="O19" s="60"/>
      <c r="P19" s="60"/>
      <c r="Q19" s="60"/>
    </row>
    <row r="20" spans="1:17" ht="150" customHeight="1">
      <c r="A20" s="38" t="s">
        <v>146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</row>
    <row r="21" spans="1:17">
      <c r="A21" s="33"/>
      <c r="B21" s="34"/>
      <c r="C21" s="34"/>
    </row>
  </sheetData>
  <mergeCells count="44">
    <mergeCell ref="E20:G20"/>
    <mergeCell ref="H20:J20"/>
    <mergeCell ref="A5:J5"/>
    <mergeCell ref="J10:K10"/>
    <mergeCell ref="L10:M10"/>
    <mergeCell ref="A9:M9"/>
    <mergeCell ref="B14:C14"/>
    <mergeCell ref="D14:E14"/>
    <mergeCell ref="F14:G14"/>
    <mergeCell ref="H14:I14"/>
    <mergeCell ref="J14:K14"/>
    <mergeCell ref="L14:M14"/>
    <mergeCell ref="B10:C10"/>
    <mergeCell ref="D10:E10"/>
    <mergeCell ref="F10:G10"/>
    <mergeCell ref="H10:I10"/>
    <mergeCell ref="A2:M2"/>
    <mergeCell ref="K20:M20"/>
    <mergeCell ref="B15:M15"/>
    <mergeCell ref="B17:D17"/>
    <mergeCell ref="E17:G17"/>
    <mergeCell ref="H17:J17"/>
    <mergeCell ref="K17:M17"/>
    <mergeCell ref="B18:D18"/>
    <mergeCell ref="E18:G18"/>
    <mergeCell ref="H18:J18"/>
    <mergeCell ref="K18:M18"/>
    <mergeCell ref="B19:D19"/>
    <mergeCell ref="E19:G19"/>
    <mergeCell ref="H19:J19"/>
    <mergeCell ref="K19:M19"/>
    <mergeCell ref="B20:D20"/>
    <mergeCell ref="N17:O17"/>
    <mergeCell ref="P17:Q17"/>
    <mergeCell ref="N18:O18"/>
    <mergeCell ref="P18:Q18"/>
    <mergeCell ref="N19:O19"/>
    <mergeCell ref="P19:Q19"/>
    <mergeCell ref="P16:Q16"/>
    <mergeCell ref="B16:D16"/>
    <mergeCell ref="E16:G16"/>
    <mergeCell ref="H16:J16"/>
    <mergeCell ref="K16:M16"/>
    <mergeCell ref="N16:O16"/>
  </mergeCells>
  <pageMargins left="0" right="0" top="0" bottom="0" header="0" footer="0"/>
  <pageSetup paperSize="9" scale="15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63"/>
  <sheetViews>
    <sheetView tabSelected="1" topLeftCell="A31" workbookViewId="0">
      <selection activeCell="I64" sqref="I64"/>
    </sheetView>
  </sheetViews>
  <sheetFormatPr defaultRowHeight="15"/>
  <cols>
    <col min="1" max="1" width="2.7109375" customWidth="1"/>
    <col min="2" max="2" width="15.7109375" customWidth="1"/>
    <col min="4" max="4" width="15.7109375" customWidth="1"/>
  </cols>
  <sheetData>
    <row r="1" spans="1:9">
      <c r="A1" s="82" t="s">
        <v>16</v>
      </c>
      <c r="B1" s="83"/>
      <c r="C1" s="83"/>
      <c r="D1" s="83"/>
      <c r="E1" s="83"/>
      <c r="F1" s="83"/>
      <c r="G1" s="83"/>
      <c r="H1" s="83"/>
      <c r="I1" s="84"/>
    </row>
    <row r="2" spans="1:9">
      <c r="A2" s="85" t="s">
        <v>156</v>
      </c>
      <c r="B2" s="86"/>
      <c r="C2" s="86"/>
      <c r="D2" s="86"/>
      <c r="E2" s="86"/>
      <c r="F2" s="86"/>
      <c r="G2" s="86"/>
      <c r="H2" s="86"/>
      <c r="I2" s="87"/>
    </row>
    <row r="3" spans="1:9">
      <c r="A3" s="85"/>
      <c r="B3" s="86"/>
      <c r="C3" s="86"/>
      <c r="D3" s="86"/>
      <c r="E3" s="86"/>
      <c r="F3" s="86"/>
      <c r="G3" s="86"/>
      <c r="H3" s="86"/>
      <c r="I3" s="87"/>
    </row>
    <row r="4" spans="1:9">
      <c r="A4" s="88" t="s">
        <v>17</v>
      </c>
      <c r="B4" s="89"/>
      <c r="C4" s="89"/>
      <c r="D4" s="89"/>
      <c r="E4" s="89"/>
      <c r="F4" s="89"/>
      <c r="G4" s="89"/>
      <c r="H4" s="89"/>
      <c r="I4" s="90"/>
    </row>
    <row r="5" spans="1:9">
      <c r="A5" s="88" t="s">
        <v>18</v>
      </c>
      <c r="B5" s="89"/>
      <c r="C5" s="89"/>
      <c r="D5" s="89"/>
      <c r="E5" s="89"/>
      <c r="F5" s="89"/>
      <c r="G5" s="89"/>
      <c r="H5" s="89"/>
      <c r="I5" s="90"/>
    </row>
    <row r="6" spans="1:9">
      <c r="A6" s="91" t="s">
        <v>19</v>
      </c>
      <c r="B6" s="92"/>
      <c r="C6" s="92"/>
      <c r="D6" s="92"/>
      <c r="E6" s="92"/>
      <c r="F6" s="92"/>
      <c r="G6" s="92"/>
      <c r="H6" s="92"/>
      <c r="I6" s="93"/>
    </row>
    <row r="7" spans="1:9">
      <c r="A7" s="73" t="s">
        <v>20</v>
      </c>
      <c r="B7" s="74"/>
      <c r="C7" s="74"/>
      <c r="D7" s="74"/>
      <c r="E7" s="74"/>
      <c r="F7" s="74"/>
      <c r="G7" s="74"/>
      <c r="H7" s="74"/>
      <c r="I7" s="75"/>
    </row>
    <row r="8" spans="1:9">
      <c r="A8" s="73" t="s">
        <v>21</v>
      </c>
      <c r="B8" s="74"/>
      <c r="C8" s="74"/>
      <c r="D8" s="74"/>
      <c r="E8" s="74"/>
      <c r="F8" s="74"/>
      <c r="G8" s="74"/>
      <c r="H8" s="74"/>
      <c r="I8" s="75"/>
    </row>
    <row r="9" spans="1:9">
      <c r="A9" s="73" t="s">
        <v>22</v>
      </c>
      <c r="B9" s="74"/>
      <c r="C9" s="74"/>
      <c r="D9" s="74"/>
      <c r="E9" s="74"/>
      <c r="F9" s="74"/>
      <c r="G9" s="74"/>
      <c r="H9" s="74"/>
      <c r="I9" s="75"/>
    </row>
    <row r="10" spans="1:9">
      <c r="A10" s="76" t="s">
        <v>23</v>
      </c>
      <c r="B10" s="77"/>
      <c r="C10" s="77"/>
      <c r="D10" s="77"/>
      <c r="E10" s="77"/>
      <c r="F10" s="77"/>
      <c r="G10" s="77"/>
      <c r="H10" s="77"/>
      <c r="I10" s="78"/>
    </row>
    <row r="11" spans="1:9">
      <c r="A11" s="79" t="s">
        <v>24</v>
      </c>
      <c r="B11" s="79"/>
      <c r="C11" s="79"/>
      <c r="D11" s="79"/>
      <c r="E11" s="79"/>
      <c r="F11" s="79"/>
      <c r="G11" s="79"/>
      <c r="H11" s="80" t="s">
        <v>25</v>
      </c>
      <c r="I11" s="80"/>
    </row>
    <row r="12" spans="1:9">
      <c r="A12" s="79"/>
      <c r="B12" s="79"/>
      <c r="C12" s="79"/>
      <c r="D12" s="79"/>
      <c r="E12" s="79"/>
      <c r="F12" s="79"/>
      <c r="G12" s="79"/>
      <c r="H12" s="81" t="s">
        <v>26</v>
      </c>
      <c r="I12" s="81"/>
    </row>
    <row r="13" spans="1:9" ht="16.5">
      <c r="A13" s="97" t="s">
        <v>27</v>
      </c>
      <c r="B13" s="97" t="s">
        <v>28</v>
      </c>
      <c r="C13" s="97" t="s">
        <v>29</v>
      </c>
      <c r="D13" s="97" t="s">
        <v>30</v>
      </c>
      <c r="E13" s="97" t="s">
        <v>31</v>
      </c>
      <c r="F13" s="2" t="s">
        <v>32</v>
      </c>
      <c r="G13" s="2" t="s">
        <v>33</v>
      </c>
      <c r="H13" s="100" t="s">
        <v>34</v>
      </c>
      <c r="I13" s="94" t="s">
        <v>35</v>
      </c>
    </row>
    <row r="14" spans="1:9">
      <c r="A14" s="97"/>
      <c r="B14" s="97"/>
      <c r="C14" s="97"/>
      <c r="D14" s="97"/>
      <c r="E14" s="97"/>
      <c r="F14" s="2" t="s">
        <v>36</v>
      </c>
      <c r="G14" s="95" t="s">
        <v>37</v>
      </c>
      <c r="H14" s="100"/>
      <c r="I14" s="94"/>
    </row>
    <row r="15" spans="1:9" ht="16.5">
      <c r="A15" s="97"/>
      <c r="B15" s="97"/>
      <c r="C15" s="97"/>
      <c r="D15" s="97"/>
      <c r="E15" s="97"/>
      <c r="F15" s="2" t="s">
        <v>38</v>
      </c>
      <c r="G15" s="95"/>
      <c r="H15" s="100"/>
      <c r="I15" s="94"/>
    </row>
    <row r="16" spans="1:9">
      <c r="A16" s="96" t="s">
        <v>39</v>
      </c>
      <c r="B16" s="96"/>
      <c r="C16" s="96"/>
      <c r="D16" s="96"/>
      <c r="E16" s="96"/>
      <c r="F16" s="96"/>
      <c r="G16" s="96"/>
      <c r="H16" s="96"/>
      <c r="I16" s="96"/>
    </row>
    <row r="17" spans="1:9">
      <c r="A17" s="71">
        <v>1</v>
      </c>
      <c r="B17" s="71"/>
      <c r="C17" s="97" t="s">
        <v>0</v>
      </c>
      <c r="D17" s="80" t="s">
        <v>40</v>
      </c>
      <c r="E17" s="97" t="s">
        <v>41</v>
      </c>
      <c r="F17" s="3">
        <v>4.3</v>
      </c>
      <c r="G17" s="4">
        <v>52</v>
      </c>
      <c r="H17" s="98">
        <v>3.55</v>
      </c>
      <c r="I17" s="99">
        <v>3.8</v>
      </c>
    </row>
    <row r="18" spans="1:9">
      <c r="A18" s="71"/>
      <c r="B18" s="71"/>
      <c r="C18" s="97"/>
      <c r="D18" s="80"/>
      <c r="E18" s="97"/>
      <c r="F18" s="5">
        <f>F17*F19/1000</f>
        <v>1.4447999999999999</v>
      </c>
      <c r="G18" s="6">
        <f>G17*H17</f>
        <v>184.6</v>
      </c>
      <c r="H18" s="98"/>
      <c r="I18" s="99"/>
    </row>
    <row r="19" spans="1:9">
      <c r="A19" s="71"/>
      <c r="B19" s="71"/>
      <c r="C19" s="97"/>
      <c r="D19" s="80"/>
      <c r="E19" s="97"/>
      <c r="F19" s="3">
        <v>336</v>
      </c>
      <c r="G19" s="7">
        <f>G17*I17</f>
        <v>197.6</v>
      </c>
      <c r="H19" s="98"/>
      <c r="I19" s="99"/>
    </row>
    <row r="20" spans="1:9">
      <c r="A20" s="71">
        <v>2</v>
      </c>
      <c r="B20" s="71"/>
      <c r="C20" s="97" t="s">
        <v>1</v>
      </c>
      <c r="D20" s="80" t="s">
        <v>42</v>
      </c>
      <c r="E20" s="97" t="s">
        <v>41</v>
      </c>
      <c r="F20" s="3">
        <v>4.0999999999999996</v>
      </c>
      <c r="G20" s="4" t="s">
        <v>43</v>
      </c>
      <c r="H20" s="98" t="s">
        <v>43</v>
      </c>
      <c r="I20" s="99" t="s">
        <v>43</v>
      </c>
    </row>
    <row r="21" spans="1:9">
      <c r="A21" s="71"/>
      <c r="B21" s="71"/>
      <c r="C21" s="97"/>
      <c r="D21" s="80"/>
      <c r="E21" s="97"/>
      <c r="F21" s="5">
        <f>F20*F22/1000</f>
        <v>1.3775999999999999</v>
      </c>
      <c r="G21" s="101" t="s">
        <v>43</v>
      </c>
      <c r="H21" s="98"/>
      <c r="I21" s="99"/>
    </row>
    <row r="22" spans="1:9">
      <c r="A22" s="71"/>
      <c r="B22" s="71"/>
      <c r="C22" s="97"/>
      <c r="D22" s="80"/>
      <c r="E22" s="97"/>
      <c r="F22" s="3">
        <v>336</v>
      </c>
      <c r="G22" s="101"/>
      <c r="H22" s="98"/>
      <c r="I22" s="99"/>
    </row>
    <row r="23" spans="1:9">
      <c r="A23" s="96" t="s">
        <v>44</v>
      </c>
      <c r="B23" s="96"/>
      <c r="C23" s="96"/>
      <c r="D23" s="96"/>
      <c r="E23" s="96"/>
      <c r="F23" s="96"/>
      <c r="G23" s="96"/>
      <c r="H23" s="96"/>
      <c r="I23" s="96"/>
    </row>
    <row r="24" spans="1:9">
      <c r="A24" s="71">
        <v>3</v>
      </c>
      <c r="B24" s="71"/>
      <c r="C24" s="97" t="s">
        <v>45</v>
      </c>
      <c r="D24" s="80" t="s">
        <v>46</v>
      </c>
      <c r="E24" s="97" t="s">
        <v>47</v>
      </c>
      <c r="F24" s="3">
        <v>2.1</v>
      </c>
      <c r="G24" s="4">
        <v>52</v>
      </c>
      <c r="H24" s="98">
        <v>2.2999999999999998</v>
      </c>
      <c r="I24" s="99">
        <v>2.5</v>
      </c>
    </row>
    <row r="25" spans="1:9">
      <c r="A25" s="71"/>
      <c r="B25" s="71"/>
      <c r="C25" s="97"/>
      <c r="D25" s="80"/>
      <c r="E25" s="97"/>
      <c r="F25" s="5">
        <f>F24*F26/1000</f>
        <v>1.4112</v>
      </c>
      <c r="G25" s="6">
        <f>G24*H24</f>
        <v>119.6</v>
      </c>
      <c r="H25" s="98"/>
      <c r="I25" s="99"/>
    </row>
    <row r="26" spans="1:9">
      <c r="A26" s="71"/>
      <c r="B26" s="71"/>
      <c r="C26" s="97"/>
      <c r="D26" s="80"/>
      <c r="E26" s="97"/>
      <c r="F26" s="3">
        <v>672</v>
      </c>
      <c r="G26" s="7">
        <f>G24*I24</f>
        <v>130</v>
      </c>
      <c r="H26" s="98"/>
      <c r="I26" s="99"/>
    </row>
    <row r="27" spans="1:9">
      <c r="A27" s="97" t="s">
        <v>48</v>
      </c>
      <c r="B27" s="97"/>
      <c r="C27" s="97"/>
      <c r="D27" s="97"/>
      <c r="E27" s="97"/>
      <c r="F27" s="97"/>
      <c r="G27" s="97"/>
      <c r="H27" s="97"/>
      <c r="I27" s="97"/>
    </row>
    <row r="28" spans="1:9">
      <c r="A28" s="71">
        <v>4</v>
      </c>
      <c r="B28" s="71"/>
      <c r="C28" s="97" t="s">
        <v>49</v>
      </c>
      <c r="D28" s="80" t="s">
        <v>50</v>
      </c>
      <c r="E28" s="97" t="s">
        <v>51</v>
      </c>
      <c r="F28" s="3">
        <v>2</v>
      </c>
      <c r="G28" s="4">
        <v>52</v>
      </c>
      <c r="H28" s="98">
        <v>2.6</v>
      </c>
      <c r="I28" s="99">
        <v>2.8</v>
      </c>
    </row>
    <row r="29" spans="1:9">
      <c r="A29" s="71"/>
      <c r="B29" s="71"/>
      <c r="C29" s="97"/>
      <c r="D29" s="80"/>
      <c r="E29" s="97"/>
      <c r="F29" s="5">
        <f>F28*F30/1000</f>
        <v>1.536</v>
      </c>
      <c r="G29" s="6">
        <f>G28*H28</f>
        <v>135.20000000000002</v>
      </c>
      <c r="H29" s="98"/>
      <c r="I29" s="99"/>
    </row>
    <row r="30" spans="1:9">
      <c r="A30" s="71"/>
      <c r="B30" s="71"/>
      <c r="C30" s="97"/>
      <c r="D30" s="80"/>
      <c r="E30" s="97"/>
      <c r="F30" s="3">
        <v>768</v>
      </c>
      <c r="G30" s="7">
        <f>G28*I28</f>
        <v>145.6</v>
      </c>
      <c r="H30" s="98"/>
      <c r="I30" s="99"/>
    </row>
    <row r="31" spans="1:9">
      <c r="A31" s="71">
        <v>5</v>
      </c>
      <c r="B31" s="71"/>
      <c r="C31" s="97" t="s">
        <v>52</v>
      </c>
      <c r="D31" s="80" t="s">
        <v>53</v>
      </c>
      <c r="E31" s="97" t="s">
        <v>54</v>
      </c>
      <c r="F31" s="3">
        <v>1.8</v>
      </c>
      <c r="G31" s="4" t="s">
        <v>43</v>
      </c>
      <c r="H31" s="98">
        <v>2.8</v>
      </c>
      <c r="I31" s="99">
        <v>3</v>
      </c>
    </row>
    <row r="32" spans="1:9">
      <c r="A32" s="71"/>
      <c r="B32" s="71"/>
      <c r="C32" s="97"/>
      <c r="D32" s="80"/>
      <c r="E32" s="97"/>
      <c r="F32" s="5">
        <f>F31*F33/1000</f>
        <v>1.3824000000000001</v>
      </c>
      <c r="G32" s="101" t="s">
        <v>43</v>
      </c>
      <c r="H32" s="98"/>
      <c r="I32" s="99"/>
    </row>
    <row r="33" spans="1:9">
      <c r="A33" s="71"/>
      <c r="B33" s="71"/>
      <c r="C33" s="97"/>
      <c r="D33" s="80"/>
      <c r="E33" s="97"/>
      <c r="F33" s="3">
        <v>768</v>
      </c>
      <c r="G33" s="101"/>
      <c r="H33" s="98"/>
      <c r="I33" s="99"/>
    </row>
    <row r="34" spans="1:9">
      <c r="A34" s="97" t="s">
        <v>55</v>
      </c>
      <c r="B34" s="97"/>
      <c r="C34" s="97"/>
      <c r="D34" s="97"/>
      <c r="E34" s="97"/>
      <c r="F34" s="97"/>
      <c r="G34" s="97"/>
      <c r="H34" s="97"/>
      <c r="I34" s="97"/>
    </row>
    <row r="35" spans="1:9">
      <c r="A35" s="71">
        <v>6</v>
      </c>
      <c r="B35" s="71"/>
      <c r="C35" s="97" t="s">
        <v>3</v>
      </c>
      <c r="D35" s="80" t="s">
        <v>56</v>
      </c>
      <c r="E35" s="97" t="s">
        <v>57</v>
      </c>
      <c r="F35" s="5">
        <v>1.7</v>
      </c>
      <c r="G35" s="4">
        <v>52</v>
      </c>
      <c r="H35" s="98">
        <v>2.85</v>
      </c>
      <c r="I35" s="99">
        <v>3.1</v>
      </c>
    </row>
    <row r="36" spans="1:9">
      <c r="A36" s="71"/>
      <c r="B36" s="71"/>
      <c r="C36" s="97"/>
      <c r="D36" s="80"/>
      <c r="E36" s="97"/>
      <c r="F36" s="5">
        <f>F35*F37/1000</f>
        <v>1.3735999999999999</v>
      </c>
      <c r="G36" s="6">
        <f>G35*H35</f>
        <v>148.20000000000002</v>
      </c>
      <c r="H36" s="98"/>
      <c r="I36" s="99"/>
    </row>
    <row r="37" spans="1:9">
      <c r="A37" s="71"/>
      <c r="B37" s="71"/>
      <c r="C37" s="97"/>
      <c r="D37" s="80"/>
      <c r="E37" s="97"/>
      <c r="F37" s="3">
        <v>808</v>
      </c>
      <c r="G37" s="7">
        <f>G35*I35</f>
        <v>161.20000000000002</v>
      </c>
      <c r="H37" s="98"/>
      <c r="I37" s="99"/>
    </row>
    <row r="38" spans="1:9">
      <c r="A38" s="71">
        <v>7</v>
      </c>
      <c r="B38" s="71"/>
      <c r="C38" s="97" t="s">
        <v>4</v>
      </c>
      <c r="D38" s="80" t="s">
        <v>58</v>
      </c>
      <c r="E38" s="97" t="s">
        <v>59</v>
      </c>
      <c r="F38" s="3">
        <v>1.6</v>
      </c>
      <c r="G38" s="4" t="s">
        <v>43</v>
      </c>
      <c r="H38" s="98">
        <v>3.1</v>
      </c>
      <c r="I38" s="99">
        <v>3.35</v>
      </c>
    </row>
    <row r="39" spans="1:9">
      <c r="A39" s="71"/>
      <c r="B39" s="71"/>
      <c r="C39" s="97"/>
      <c r="D39" s="80"/>
      <c r="E39" s="97"/>
      <c r="F39" s="5">
        <f>F38*F40/1000</f>
        <v>1.2928000000000002</v>
      </c>
      <c r="G39" s="101" t="s">
        <v>43</v>
      </c>
      <c r="H39" s="98"/>
      <c r="I39" s="99"/>
    </row>
    <row r="40" spans="1:9">
      <c r="A40" s="71"/>
      <c r="B40" s="71"/>
      <c r="C40" s="97"/>
      <c r="D40" s="80"/>
      <c r="E40" s="97"/>
      <c r="F40" s="3">
        <v>808</v>
      </c>
      <c r="G40" s="101"/>
      <c r="H40" s="98"/>
      <c r="I40" s="99"/>
    </row>
    <row r="41" spans="1:9">
      <c r="A41" s="71">
        <v>8</v>
      </c>
      <c r="B41" s="71"/>
      <c r="C41" s="97" t="s">
        <v>5</v>
      </c>
      <c r="D41" s="80" t="s">
        <v>60</v>
      </c>
      <c r="E41" s="97" t="s">
        <v>61</v>
      </c>
      <c r="F41" s="3">
        <v>3.7</v>
      </c>
      <c r="G41" s="4">
        <v>52</v>
      </c>
      <c r="H41" s="98">
        <v>3.7</v>
      </c>
      <c r="I41" s="99">
        <v>4.05</v>
      </c>
    </row>
    <row r="42" spans="1:9">
      <c r="A42" s="71"/>
      <c r="B42" s="71"/>
      <c r="C42" s="97"/>
      <c r="D42" s="80"/>
      <c r="E42" s="97"/>
      <c r="F42" s="5">
        <f>F41*F43/1000</f>
        <v>1.4208000000000003</v>
      </c>
      <c r="G42" s="6">
        <f>G41*H41</f>
        <v>192.4</v>
      </c>
      <c r="H42" s="98"/>
      <c r="I42" s="99"/>
    </row>
    <row r="43" spans="1:9">
      <c r="A43" s="71"/>
      <c r="B43" s="71"/>
      <c r="C43" s="97"/>
      <c r="D43" s="80"/>
      <c r="E43" s="97"/>
      <c r="F43" s="3">
        <v>384</v>
      </c>
      <c r="G43" s="7">
        <f>G41*I41</f>
        <v>210.6</v>
      </c>
      <c r="H43" s="98"/>
      <c r="I43" s="99"/>
    </row>
    <row r="44" spans="1:9">
      <c r="A44" s="71">
        <v>9</v>
      </c>
      <c r="B44" s="71"/>
      <c r="C44" s="97" t="s">
        <v>6</v>
      </c>
      <c r="D44" s="80" t="s">
        <v>62</v>
      </c>
      <c r="E44" s="97" t="s">
        <v>63</v>
      </c>
      <c r="F44" s="3">
        <v>3.5</v>
      </c>
      <c r="G44" s="4" t="s">
        <v>43</v>
      </c>
      <c r="H44" s="98">
        <v>4.05</v>
      </c>
      <c r="I44" s="99">
        <v>4.4000000000000004</v>
      </c>
    </row>
    <row r="45" spans="1:9">
      <c r="A45" s="71"/>
      <c r="B45" s="71"/>
      <c r="C45" s="97"/>
      <c r="D45" s="80"/>
      <c r="E45" s="97"/>
      <c r="F45" s="5">
        <f>F44*F46/1000</f>
        <v>1.3440000000000001</v>
      </c>
      <c r="G45" s="101" t="s">
        <v>43</v>
      </c>
      <c r="H45" s="98"/>
      <c r="I45" s="99"/>
    </row>
    <row r="46" spans="1:9">
      <c r="A46" s="71"/>
      <c r="B46" s="71"/>
      <c r="C46" s="97"/>
      <c r="D46" s="80"/>
      <c r="E46" s="97"/>
      <c r="F46" s="3">
        <v>384</v>
      </c>
      <c r="G46" s="101"/>
      <c r="H46" s="98"/>
      <c r="I46" s="99"/>
    </row>
    <row r="47" spans="1:9">
      <c r="A47" s="71">
        <v>10</v>
      </c>
      <c r="B47" s="71"/>
      <c r="C47" s="97" t="s">
        <v>64</v>
      </c>
      <c r="D47" s="80" t="s">
        <v>65</v>
      </c>
      <c r="E47" s="97" t="s">
        <v>63</v>
      </c>
      <c r="F47" s="3">
        <v>3.2</v>
      </c>
      <c r="G47" s="4" t="s">
        <v>43</v>
      </c>
      <c r="H47" s="98">
        <v>4.2</v>
      </c>
      <c r="I47" s="99">
        <v>4.55</v>
      </c>
    </row>
    <row r="48" spans="1:9">
      <c r="A48" s="71"/>
      <c r="B48" s="71"/>
      <c r="C48" s="97"/>
      <c r="D48" s="80"/>
      <c r="E48" s="97"/>
      <c r="F48" s="5">
        <f>F47*F49/1000</f>
        <v>1.2288000000000001</v>
      </c>
      <c r="G48" s="101" t="s">
        <v>43</v>
      </c>
      <c r="H48" s="98"/>
      <c r="I48" s="99"/>
    </row>
    <row r="49" spans="1:9">
      <c r="A49" s="71"/>
      <c r="B49" s="71"/>
      <c r="C49" s="97"/>
      <c r="D49" s="80"/>
      <c r="E49" s="97"/>
      <c r="F49" s="3">
        <v>384</v>
      </c>
      <c r="G49" s="101"/>
      <c r="H49" s="98"/>
      <c r="I49" s="99"/>
    </row>
    <row r="50" spans="1:9">
      <c r="A50" s="97" t="s">
        <v>66</v>
      </c>
      <c r="B50" s="97"/>
      <c r="C50" s="97"/>
      <c r="D50" s="97"/>
      <c r="E50" s="97"/>
      <c r="F50" s="97"/>
      <c r="G50" s="97"/>
      <c r="H50" s="97"/>
      <c r="I50" s="97"/>
    </row>
    <row r="51" spans="1:9">
      <c r="A51" s="71">
        <v>11</v>
      </c>
      <c r="B51" s="71"/>
      <c r="C51" s="97" t="s">
        <v>7</v>
      </c>
      <c r="D51" s="80" t="s">
        <v>67</v>
      </c>
      <c r="E51" s="97" t="s">
        <v>68</v>
      </c>
      <c r="F51" s="3">
        <v>4</v>
      </c>
      <c r="G51" s="4">
        <v>52</v>
      </c>
      <c r="H51" s="98">
        <v>3.7</v>
      </c>
      <c r="I51" s="99">
        <v>4.05</v>
      </c>
    </row>
    <row r="52" spans="1:9">
      <c r="A52" s="71"/>
      <c r="B52" s="71"/>
      <c r="C52" s="97"/>
      <c r="D52" s="80"/>
      <c r="E52" s="97"/>
      <c r="F52" s="5">
        <f>F51*F53/1000</f>
        <v>1.536</v>
      </c>
      <c r="G52" s="6">
        <f>G51*H51</f>
        <v>192.4</v>
      </c>
      <c r="H52" s="98"/>
      <c r="I52" s="99"/>
    </row>
    <row r="53" spans="1:9">
      <c r="A53" s="71"/>
      <c r="B53" s="71"/>
      <c r="C53" s="97"/>
      <c r="D53" s="80"/>
      <c r="E53" s="97"/>
      <c r="F53" s="3">
        <v>384</v>
      </c>
      <c r="G53" s="7">
        <f>G51*I51</f>
        <v>210.6</v>
      </c>
      <c r="H53" s="98"/>
      <c r="I53" s="99"/>
    </row>
    <row r="54" spans="1:9">
      <c r="A54" s="71">
        <v>12</v>
      </c>
      <c r="B54" s="71"/>
      <c r="C54" s="97" t="s">
        <v>8</v>
      </c>
      <c r="D54" s="80" t="s">
        <v>69</v>
      </c>
      <c r="E54" s="97" t="s">
        <v>70</v>
      </c>
      <c r="F54" s="3">
        <v>3.85</v>
      </c>
      <c r="G54" s="4">
        <v>52</v>
      </c>
      <c r="H54" s="98">
        <v>4.05</v>
      </c>
      <c r="I54" s="99">
        <v>4.4000000000000004</v>
      </c>
    </row>
    <row r="55" spans="1:9">
      <c r="A55" s="71"/>
      <c r="B55" s="71"/>
      <c r="C55" s="97"/>
      <c r="D55" s="80"/>
      <c r="E55" s="97"/>
      <c r="F55" s="5">
        <f>F54*F56/1000</f>
        <v>1.4784000000000002</v>
      </c>
      <c r="G55" s="101" t="s">
        <v>43</v>
      </c>
      <c r="H55" s="98"/>
      <c r="I55" s="99"/>
    </row>
    <row r="56" spans="1:9">
      <c r="A56" s="71"/>
      <c r="B56" s="71"/>
      <c r="C56" s="97"/>
      <c r="D56" s="80"/>
      <c r="E56" s="97"/>
      <c r="F56" s="3">
        <v>384</v>
      </c>
      <c r="G56" s="101"/>
      <c r="H56" s="98"/>
      <c r="I56" s="99"/>
    </row>
    <row r="57" spans="1:9">
      <c r="A57" s="71">
        <v>13</v>
      </c>
      <c r="B57" s="71"/>
      <c r="C57" s="97" t="s">
        <v>9</v>
      </c>
      <c r="D57" s="80" t="s">
        <v>71</v>
      </c>
      <c r="E57" s="97" t="s">
        <v>68</v>
      </c>
      <c r="F57" s="3">
        <v>3.7</v>
      </c>
      <c r="G57" s="4">
        <v>52</v>
      </c>
      <c r="H57" s="98" t="s">
        <v>43</v>
      </c>
      <c r="I57" s="99" t="s">
        <v>43</v>
      </c>
    </row>
    <row r="58" spans="1:9">
      <c r="A58" s="71"/>
      <c r="B58" s="71"/>
      <c r="C58" s="97"/>
      <c r="D58" s="80"/>
      <c r="E58" s="97"/>
      <c r="F58" s="5">
        <f>F57*F59/1000</f>
        <v>1.4208000000000003</v>
      </c>
      <c r="G58" s="101" t="s">
        <v>43</v>
      </c>
      <c r="H58" s="98"/>
      <c r="I58" s="99"/>
    </row>
    <row r="59" spans="1:9">
      <c r="A59" s="71"/>
      <c r="B59" s="71"/>
      <c r="C59" s="97"/>
      <c r="D59" s="80"/>
      <c r="E59" s="97"/>
      <c r="F59" s="3">
        <v>384</v>
      </c>
      <c r="G59" s="101"/>
      <c r="H59" s="98"/>
      <c r="I59" s="99"/>
    </row>
    <row r="60" spans="1:9">
      <c r="A60" s="97" t="s">
        <v>72</v>
      </c>
      <c r="B60" s="97"/>
      <c r="C60" s="97"/>
      <c r="D60" s="97"/>
      <c r="E60" s="97"/>
      <c r="F60" s="97"/>
      <c r="G60" s="97"/>
      <c r="H60" s="97"/>
      <c r="I60" s="97"/>
    </row>
    <row r="61" spans="1:9">
      <c r="A61" s="71">
        <v>14</v>
      </c>
      <c r="B61" s="71"/>
      <c r="C61" s="97" t="s">
        <v>73</v>
      </c>
      <c r="D61" s="80" t="s">
        <v>74</v>
      </c>
      <c r="E61" s="97" t="s">
        <v>75</v>
      </c>
      <c r="F61" s="3">
        <v>0.9</v>
      </c>
      <c r="G61" s="4">
        <v>52</v>
      </c>
      <c r="H61" s="98">
        <v>1.7</v>
      </c>
      <c r="I61" s="99">
        <v>1.9</v>
      </c>
    </row>
    <row r="62" spans="1:9">
      <c r="A62" s="71"/>
      <c r="B62" s="71"/>
      <c r="C62" s="97"/>
      <c r="D62" s="80"/>
      <c r="E62" s="97"/>
      <c r="F62" s="5">
        <f>F61*F63/1000</f>
        <v>1.2474000000000001</v>
      </c>
      <c r="G62" s="6">
        <f>G61*H61</f>
        <v>88.399999999999991</v>
      </c>
      <c r="H62" s="98"/>
      <c r="I62" s="99"/>
    </row>
    <row r="63" spans="1:9">
      <c r="A63" s="71"/>
      <c r="B63" s="71"/>
      <c r="C63" s="97"/>
      <c r="D63" s="80"/>
      <c r="E63" s="97"/>
      <c r="F63" s="4">
        <f>22*63</f>
        <v>1386</v>
      </c>
      <c r="G63" s="7">
        <f>G61*I61</f>
        <v>98.8</v>
      </c>
      <c r="H63" s="98"/>
      <c r="I63" s="99"/>
    </row>
  </sheetData>
  <mergeCells count="131">
    <mergeCell ref="A60:I60"/>
    <mergeCell ref="A61:A63"/>
    <mergeCell ref="B61:B63"/>
    <mergeCell ref="C61:C63"/>
    <mergeCell ref="D61:D63"/>
    <mergeCell ref="E61:E63"/>
    <mergeCell ref="H61:H63"/>
    <mergeCell ref="I61:I63"/>
    <mergeCell ref="I54:I56"/>
    <mergeCell ref="G55:G56"/>
    <mergeCell ref="A57:A59"/>
    <mergeCell ref="B57:B59"/>
    <mergeCell ref="C57:C59"/>
    <mergeCell ref="D57:D59"/>
    <mergeCell ref="E57:E59"/>
    <mergeCell ref="H57:H59"/>
    <mergeCell ref="I57:I59"/>
    <mergeCell ref="G58:G59"/>
    <mergeCell ref="A54:A56"/>
    <mergeCell ref="B54:B56"/>
    <mergeCell ref="C54:C56"/>
    <mergeCell ref="D54:D56"/>
    <mergeCell ref="E54:E56"/>
    <mergeCell ref="H54:H56"/>
    <mergeCell ref="A50:I50"/>
    <mergeCell ref="A51:A53"/>
    <mergeCell ref="B51:B53"/>
    <mergeCell ref="C51:C53"/>
    <mergeCell ref="D51:D53"/>
    <mergeCell ref="E51:E53"/>
    <mergeCell ref="H51:H53"/>
    <mergeCell ref="I51:I53"/>
    <mergeCell ref="I44:I46"/>
    <mergeCell ref="G45:G46"/>
    <mergeCell ref="A47:A49"/>
    <mergeCell ref="B47:B49"/>
    <mergeCell ref="C47:C49"/>
    <mergeCell ref="D47:D49"/>
    <mergeCell ref="E47:E49"/>
    <mergeCell ref="H47:H49"/>
    <mergeCell ref="I47:I49"/>
    <mergeCell ref="G48:G49"/>
    <mergeCell ref="A44:A46"/>
    <mergeCell ref="B44:B46"/>
    <mergeCell ref="C44:C46"/>
    <mergeCell ref="D44:D46"/>
    <mergeCell ref="E44:E46"/>
    <mergeCell ref="H44:H46"/>
    <mergeCell ref="I38:I40"/>
    <mergeCell ref="G39:G40"/>
    <mergeCell ref="A41:A43"/>
    <mergeCell ref="B41:B43"/>
    <mergeCell ref="C41:C43"/>
    <mergeCell ref="D41:D43"/>
    <mergeCell ref="E41:E43"/>
    <mergeCell ref="H41:H43"/>
    <mergeCell ref="I41:I43"/>
    <mergeCell ref="A38:A40"/>
    <mergeCell ref="B38:B40"/>
    <mergeCell ref="C38:C40"/>
    <mergeCell ref="D38:D40"/>
    <mergeCell ref="E38:E40"/>
    <mergeCell ref="H38:H40"/>
    <mergeCell ref="I31:I33"/>
    <mergeCell ref="G32:G33"/>
    <mergeCell ref="A34:I34"/>
    <mergeCell ref="A35:A37"/>
    <mergeCell ref="B35:B37"/>
    <mergeCell ref="C35:C37"/>
    <mergeCell ref="D35:D37"/>
    <mergeCell ref="E35:E37"/>
    <mergeCell ref="H35:H37"/>
    <mergeCell ref="I35:I37"/>
    <mergeCell ref="A31:A33"/>
    <mergeCell ref="B31:B33"/>
    <mergeCell ref="C31:C33"/>
    <mergeCell ref="D31:D33"/>
    <mergeCell ref="E31:E33"/>
    <mergeCell ref="H31:H33"/>
    <mergeCell ref="A27:I27"/>
    <mergeCell ref="A28:A30"/>
    <mergeCell ref="B28:B30"/>
    <mergeCell ref="C28:C30"/>
    <mergeCell ref="D28:D30"/>
    <mergeCell ref="E28:E30"/>
    <mergeCell ref="H28:H30"/>
    <mergeCell ref="I28:I30"/>
    <mergeCell ref="I20:I22"/>
    <mergeCell ref="G21:G22"/>
    <mergeCell ref="A23:I23"/>
    <mergeCell ref="A24:A26"/>
    <mergeCell ref="B24:B26"/>
    <mergeCell ref="C24:C26"/>
    <mergeCell ref="D24:D26"/>
    <mergeCell ref="E24:E26"/>
    <mergeCell ref="H24:H26"/>
    <mergeCell ref="I24:I26"/>
    <mergeCell ref="A20:A22"/>
    <mergeCell ref="B20:B22"/>
    <mergeCell ref="C20:C22"/>
    <mergeCell ref="D20:D22"/>
    <mergeCell ref="E20:E22"/>
    <mergeCell ref="H20:H22"/>
    <mergeCell ref="I13:I15"/>
    <mergeCell ref="G14:G15"/>
    <mergeCell ref="A16:I16"/>
    <mergeCell ref="A17:A19"/>
    <mergeCell ref="B17:B19"/>
    <mergeCell ref="C17:C19"/>
    <mergeCell ref="D17:D19"/>
    <mergeCell ref="E17:E19"/>
    <mergeCell ref="H17:H19"/>
    <mergeCell ref="I17:I19"/>
    <mergeCell ref="A13:A15"/>
    <mergeCell ref="B13:B15"/>
    <mergeCell ref="C13:C15"/>
    <mergeCell ref="D13:D15"/>
    <mergeCell ref="E13:E15"/>
    <mergeCell ref="H13:H15"/>
    <mergeCell ref="A8:I8"/>
    <mergeCell ref="A9:I9"/>
    <mergeCell ref="A10:I10"/>
    <mergeCell ref="A11:G12"/>
    <mergeCell ref="H11:I11"/>
    <mergeCell ref="H12:I12"/>
    <mergeCell ref="A1:I1"/>
    <mergeCell ref="A2:I3"/>
    <mergeCell ref="A4:I4"/>
    <mergeCell ref="A5:I5"/>
    <mergeCell ref="A6:I6"/>
    <mergeCell ref="A7:I7"/>
  </mergeCell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Колонна</vt:lpstr>
      <vt:lpstr>Пролет</vt:lpstr>
      <vt:lpstr>Прайс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2013-02-27T19:26:18Z</dcterms:modified>
</cp:coreProperties>
</file>